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s>
  <definedNames>
    <definedName name="_xlnm.Print_Area" localSheetId="0">'Balance Sheet-1'!$A$1:$D$55</definedName>
    <definedName name="_xlnm.Print_Area" localSheetId="4">'Earned Incurred QTD-5'!$A$1:$D$56</definedName>
    <definedName name="_xlnm.Print_Area" localSheetId="5">'Earned Incurred YTD-6'!$A$1:$D$56</definedName>
    <definedName name="_xlnm.Print_Area" localSheetId="2">'Equity QTD-3'!$A$1:$F$57</definedName>
    <definedName name="_xlnm.Print_Area" localSheetId="3">'Equity YTD-4'!$A$1:$F$58</definedName>
    <definedName name="_xlnm.Print_Area" localSheetId="1">'Income Statement-2'!$A$1:$E$43</definedName>
    <definedName name="_xlnm.Print_Area" localSheetId="10">'Loss Expenses QTD-11'!$A$1:$F$30</definedName>
    <definedName name="_xlnm.Print_Area" localSheetId="11">'Loss Expenses YTD-12'!$A$1:$F$30</definedName>
    <definedName name="_xlnm.Print_Area" localSheetId="8">'Losses Incurred QTD-9'!$A$1:$F$37</definedName>
    <definedName name="_xlnm.Print_Area" localSheetId="9">'Losses Incurred YTD-10'!$A$1:$F$37</definedName>
    <definedName name="_xlnm.Print_Area" localSheetId="6">'Premiums QTD-7'!$A$1:$F$33</definedName>
    <definedName name="_xlnm.Print_Area" localSheetId="7">'Premiums YTD-8'!$A$1:$F$43</definedName>
  </definedNames>
  <calcPr fullCalcOnLoad="1"/>
</workbook>
</file>

<file path=xl/sharedStrings.xml><?xml version="1.0" encoding="utf-8"?>
<sst xmlns="http://schemas.openxmlformats.org/spreadsheetml/2006/main" count="490" uniqueCount="210">
  <si>
    <t>NEW JERSEY INSURANCE UNDERWRITING ASSOCIATION</t>
  </si>
  <si>
    <t>BALANCE SHEET</t>
  </si>
  <si>
    <t>AT DECEMBER 31, 2021</t>
  </si>
  <si>
    <t>LEDGER ASSETS</t>
  </si>
  <si>
    <t>NON- ADMITTED ASSETS</t>
  </si>
  <si>
    <t>NET ADMITTED ASSETS</t>
  </si>
  <si>
    <t>ASSETS</t>
  </si>
  <si>
    <t xml:space="preserve">     BONDS</t>
  </si>
  <si>
    <t xml:space="preserve">     STOCKS</t>
  </si>
  <si>
    <t xml:space="preserve">     CASH &amp; SHORT-TERM INVESTMENTS</t>
  </si>
  <si>
    <t xml:space="preserve">     PREPAID PENSION COST</t>
  </si>
  <si>
    <t xml:space="preserve">     PREPAID EXPENSES</t>
  </si>
  <si>
    <t xml:space="preserve">     ACCRUED INTEREST</t>
  </si>
  <si>
    <t xml:space="preserve">     FURNITURE &amp; EQUIPMENT</t>
  </si>
  <si>
    <t xml:space="preserve">     EDP - EQUIPMENT &amp; SOFTWARE</t>
  </si>
  <si>
    <t xml:space="preserve">     LEASEHOLD IMPROVEMENTS</t>
  </si>
  <si>
    <t xml:space="preserve">     PREMIUMS RECEIVABLE</t>
  </si>
  <si>
    <t xml:space="preserve">          TOTAL ASSETS</t>
  </si>
  <si>
    <t>LIABILITIES</t>
  </si>
  <si>
    <t xml:space="preserve">      POST RETIREMENT BENEFITS (other than pensions)</t>
  </si>
  <si>
    <t xml:space="preserve">      AMOUNTS HELD FOR OTHERS</t>
  </si>
  <si>
    <t xml:space="preserve">      ADVANCE PREMIUMS</t>
  </si>
  <si>
    <t xml:space="preserve">      RETURN PREMIUMS</t>
  </si>
  <si>
    <t xml:space="preserve">      OTHER PAYABLES</t>
  </si>
  <si>
    <t xml:space="preserve">      CLAIM CHECKS PAYABLE</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</si>
  <si>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</si>
  <si>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</si>
  <si>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</si>
  <si>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</si>
  <si>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</si>
  <si>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</si>
  <si>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</si>
  <si>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</si>
  <si>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</si>
  <si>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</si>
  <si>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</si>
  <si>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</si>
  <si>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DECEMBER 31, 2021</t>
  </si>
  <si>
    <t>TOTAL LIABILITIES PLUS EQUITY ACCOUNT</t>
  </si>
  <si>
    <t xml:space="preserve"> INCOME STATEMENT</t>
  </si>
  <si>
    <t>DECEMBER 31, 2021</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</si>
  <si>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</si>
  <si>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</si>
  <si>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</si>
  <si>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</si>
  <si>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</si>
  <si>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</si>
  <si>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</si>
  <si>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</si>
  <si>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</si>
  <si>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</si>
  <si>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</si>
  <si>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t xml:space="preserve"> UNDERWRITING GAIN</t>
  </si>
  <si>
    <t>INVESTMENT INCOME</t>
  </si>
  <si>
    <t xml:space="preserve">     NET INVESTMENT INCOME EARNED</t>
  </si>
  <si>
    <r>
      <t xml:space="preserve">     NET REALIZED CAPITAL GAIN</t>
    </r>
    <r>
      <rPr>
        <sz val="11"/>
        <color indexed="10"/>
        <rFont val="Century Schoolbook"/>
        <family val="1"/>
      </rPr>
      <t xml:space="preserve"> </t>
    </r>
  </si>
  <si>
    <t xml:space="preserve">         NET INVESTMENT GAIN</t>
  </si>
  <si>
    <t>OTHER INCOME</t>
  </si>
  <si>
    <t xml:space="preserve">       INSTALLMENT SERVICE FEE</t>
  </si>
  <si>
    <t xml:space="preserve">         TOTAL OTHER INCOME</t>
  </si>
  <si>
    <t xml:space="preserve"> NET GAIN</t>
  </si>
  <si>
    <t xml:space="preserve">     NET EQUITY - PRIOR</t>
  </si>
  <si>
    <t xml:space="preserve">     NET GAIN FOR PERIOD</t>
  </si>
  <si>
    <t xml:space="preserve">     CHANGE IN NONADMITTED ASSETS</t>
  </si>
  <si>
    <t xml:space="preserve">     CHANGE IN NET UNREALIZED CAPITAL LOSS</t>
  </si>
  <si>
    <t xml:space="preserve">     PRIOR PERIODS FIXED INCOME SECURITIES ADJ.</t>
  </si>
  <si>
    <t xml:space="preserve"> </t>
  </si>
  <si>
    <t>CHANGE IN EQUITY</t>
  </si>
  <si>
    <t>NET EQUITY AT DECEMBER 31, 2021</t>
  </si>
  <si>
    <t xml:space="preserve"> EQUITY ACCOUNT</t>
  </si>
  <si>
    <t>QTD PERIOD ENDED  DECEMBER 31, 2021</t>
  </si>
  <si>
    <t>POLICY YEAR 2021</t>
  </si>
  <si>
    <t>POLICY YEAR 2020</t>
  </si>
  <si>
    <t>POLICY YEAR 2019</t>
  </si>
  <si>
    <t>POLICY YEAR 2018</t>
  </si>
  <si>
    <t>TOTAL</t>
  </si>
  <si>
    <t>INCOME RECEIVED</t>
  </si>
  <si>
    <t xml:space="preserve">      PREMIUMS WRITTEN</t>
  </si>
  <si>
    <t xml:space="preserve">       OTHER INCOME (includes installment service fees)</t>
  </si>
  <si>
    <t xml:space="preserve">      INVESTMENT INCOME RECEIVED</t>
  </si>
  <si>
    <t xml:space="preserve">      NET REALIZED CAPITAL GAIN</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</si>
  <si>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</si>
  <si>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</si>
  <si>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</si>
  <si>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</si>
  <si>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</si>
  <si>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</si>
  <si>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</si>
  <si>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</si>
  <si>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</si>
  <si>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</si>
  <si>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</si>
  <si>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</si>
  <si>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</si>
  <si>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</si>
  <si>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</si>
  <si>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</si>
  <si>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</si>
  <si>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</si>
  <si>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</si>
  <si>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</si>
  <si>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</si>
  <si>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</si>
  <si>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</si>
  <si>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</si>
  <si>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</si>
  <si>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</si>
  <si>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YTD PERIOD ENDED  DECEMBER 31, 2021</t>
  </si>
  <si>
    <t>UNDERWRITING STATEMENT</t>
  </si>
  <si>
    <t>EARNED/INCURRED BASIS</t>
  </si>
  <si>
    <t>QTD PERIOD ENDING DECEMBER 31, 2021</t>
  </si>
  <si>
    <t/>
  </si>
  <si>
    <t>12-31-21</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</si>
  <si>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</si>
  <si>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</si>
  <si>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</si>
  <si>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</si>
  <si>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</si>
  <si>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</si>
  <si>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</si>
  <si>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</si>
  <si>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</si>
  <si>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</si>
  <si>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</si>
  <si>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</si>
  <si>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</si>
  <si>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</si>
  <si>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</si>
  <si>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</si>
  <si>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</si>
  <si>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</si>
  <si>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</si>
  <si>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</si>
  <si>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</si>
  <si>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</si>
  <si>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</si>
  <si>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</si>
  <si>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</si>
  <si>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</si>
  <si>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</si>
  <si>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</si>
  <si>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</si>
  <si>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</si>
  <si>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</si>
  <si>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</si>
  <si>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</si>
  <si>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Gain</t>
  </si>
  <si>
    <t>Net Investment Income Received</t>
  </si>
  <si>
    <t>Current Accrued Interest</t>
  </si>
  <si>
    <t>Prior Accrued Interest</t>
  </si>
  <si>
    <t>Change in Accrued Interest</t>
  </si>
  <si>
    <t>Net Investment Income Earned</t>
  </si>
  <si>
    <t>Net Realized Capital Gain</t>
  </si>
  <si>
    <t>Net Investment Gain</t>
  </si>
  <si>
    <t>Othe Income (includes installment service fees)</t>
  </si>
  <si>
    <t>Net Gain</t>
  </si>
  <si>
    <t>YTD PERIOD ENDING DECEMBER 31, 2021</t>
  </si>
  <si>
    <t>STATISTICAL REPORT ON PREMIUMS</t>
  </si>
  <si>
    <t>*SEE NOTE BELOW</t>
  </si>
  <si>
    <t>WRITTEN PREMIUMS</t>
  </si>
  <si>
    <t xml:space="preserve">     FIRE</t>
  </si>
  <si>
    <t xml:space="preserve">     ALLIED </t>
  </si>
  <si>
    <t xml:space="preserve">     CRIME</t>
  </si>
  <si>
    <t xml:space="preserve">            TOTAL</t>
  </si>
  <si>
    <t>CURRENT UNEARNED PREMIUM RESERVE              @ 12-31-21</t>
  </si>
  <si>
    <t xml:space="preserve">    ALLIED </t>
  </si>
  <si>
    <t xml:space="preserve">    CRIME</t>
  </si>
  <si>
    <t>PRIOR UNEARNED PREMIUM RESERVE                     @ 09-30-21</t>
  </si>
  <si>
    <t>EARNED PREMIUM</t>
  </si>
  <si>
    <t>*Note: The Terrorism Risk Insurance Program Reauthorization Act of 2007 requires insurers to report direct earned premium for commercial business written.                                                         This amount is shown on page 8.</t>
  </si>
  <si>
    <t>PRIOR UNEARNED PREMIUM RESERVE                     @ 12-31-20</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</si>
  <si>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eight quarters:</t>
  </si>
  <si>
    <t>1-4 Family Tenant-Occupied</t>
  </si>
  <si>
    <t>Commercial</t>
  </si>
  <si>
    <t>Total TRIA</t>
  </si>
  <si>
    <r>
      <t xml:space="preserve">       1Q20      </t>
    </r>
    <r>
      <rPr>
        <sz val="9"/>
        <rFont val="Century Schoolbook"/>
        <family val="1"/>
      </rPr>
      <t>$61,243</t>
    </r>
  </si>
  <si>
    <r>
      <t xml:space="preserve">       1Q21      </t>
    </r>
    <r>
      <rPr>
        <sz val="9"/>
        <rFont val="Century Schoolbook"/>
        <family val="1"/>
      </rPr>
      <t>$56,723</t>
    </r>
  </si>
  <si>
    <r>
      <t xml:space="preserve">       2Q20      </t>
    </r>
    <r>
      <rPr>
        <sz val="9"/>
        <rFont val="Century Schoolbook"/>
        <family val="1"/>
      </rPr>
      <t>$57,482</t>
    </r>
  </si>
  <si>
    <r>
      <t xml:space="preserve">       2Q21      </t>
    </r>
    <r>
      <rPr>
        <sz val="9"/>
        <rFont val="Century Schoolbook"/>
        <family val="1"/>
      </rPr>
      <t>$55,303</t>
    </r>
  </si>
  <si>
    <r>
      <t xml:space="preserve">       3Q20      </t>
    </r>
    <r>
      <rPr>
        <sz val="9"/>
        <rFont val="Century Schoolbook"/>
        <family val="1"/>
      </rPr>
      <t>$58,834</t>
    </r>
  </si>
  <si>
    <r>
      <t xml:space="preserve">       3Q21      </t>
    </r>
    <r>
      <rPr>
        <sz val="9"/>
        <rFont val="Century Schoolbook"/>
        <family val="1"/>
      </rPr>
      <t>$55,099</t>
    </r>
  </si>
  <si>
    <r>
      <t xml:space="preserve">       4Q20      </t>
    </r>
    <r>
      <rPr>
        <sz val="9"/>
        <rFont val="Century Schoolbook"/>
        <family val="1"/>
      </rPr>
      <t>$58,274</t>
    </r>
  </si>
  <si>
    <r>
      <t xml:space="preserve">       4Q21      </t>
    </r>
    <r>
      <rPr>
        <sz val="9"/>
        <rFont val="Century Schoolbook"/>
        <family val="1"/>
      </rPr>
      <t>$53,309</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</si>
  <si>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</si>
  <si>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</si>
  <si>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QTD PERIOD ENDED DECEMBER 31, 2021</t>
  </si>
  <si>
    <t xml:space="preserve">PAID LOSSES </t>
  </si>
  <si>
    <t>Net of Salvage &amp; Subrogation Received</t>
  </si>
  <si>
    <t xml:space="preserve">      FIRE</t>
  </si>
  <si>
    <t>CURRENT CASE BASIS RESERVES (12-31-21)</t>
  </si>
  <si>
    <t xml:space="preserve">       FIRE</t>
  </si>
  <si>
    <t xml:space="preserve">       ALLIED </t>
  </si>
  <si>
    <t xml:space="preserve">       CRIME</t>
  </si>
  <si>
    <t>CURRENT I.B.N.R. RESERVES (12-31-21)</t>
  </si>
  <si>
    <t>PRIOR LOSS RESERVES (09-30-21)</t>
  </si>
  <si>
    <t>(Including I.B.N.R. Reserves)</t>
  </si>
  <si>
    <t>INCURRED LOSSES</t>
  </si>
  <si>
    <t>YTD PERIOD ENDED DECEMBER 31, 2021</t>
  </si>
  <si>
    <t>PRIOR LOSS RESERVES (12-31-20)</t>
  </si>
  <si>
    <t>STATISTICAL REPORT ON LOSS EXPENSES</t>
  </si>
  <si>
    <t>(INCLUDES ALLOCATED AND UNALLOCATED LOSS EXPENSES)</t>
  </si>
  <si>
    <t>LOSS EXPENSES PAID                                      (ALAE AND ULAE)</t>
  </si>
  <si>
    <t>FIRE</t>
  </si>
  <si>
    <t xml:space="preserve">ALLIED </t>
  </si>
  <si>
    <t>CRIME</t>
  </si>
  <si>
    <t>CURRENT LOSS EXPENSE RESERVES               @ 12-31-21</t>
  </si>
  <si>
    <t>PRIOR LOSS  EXPENSE RESERVES                     @ 09-30-21</t>
  </si>
  <si>
    <t>ALLIED</t>
  </si>
  <si>
    <t>ALAE &amp; ULAE LOSS EXPENSES  INCURRED</t>
  </si>
  <si>
    <t>PRIOR LOSS  EXPENSE RESERVES                     @ 12-31-20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</si>
</sst>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Red]&quot;$&quot;#,##0"/>
    <numFmt numFmtId="166" formatCode="&quot;$&quot;#,##0.000_);\(&quot;$&quot;#,##0.000\)"/>
  </numFmts>
  <fonts count="6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b/>
      <sz val="54"/>
      <color indexed="10"/>
      <name val="Calibri"/>
      <family val="2"/>
    </font>
    <font>
      <sz val="11"/>
      <name val="Century Schoolbook"/>
      <family val="1"/>
    </font>
    <font>
      <b/>
      <sz val="11"/>
      <color indexed="8"/>
      <name val="Century Schoolbook"/>
      <family val="1"/>
    </font>
    <font>
      <b/>
      <u val="single"/>
      <sz val="11"/>
      <name val="Century Schoolbook"/>
      <family val="1"/>
    </font>
    <font>
      <b/>
      <sz val="11"/>
      <name val="Century Schoolbook"/>
      <family val="1"/>
    </font>
    <font>
      <b/>
      <i/>
      <sz val="11"/>
      <name val="Century Schoolbook"/>
      <family val="1"/>
    </font>
    <font>
      <b/>
      <i/>
      <sz val="10"/>
      <name val="Century Schoolbook"/>
      <family val="1"/>
    </font>
    <font>
      <sz val="10"/>
      <name val="Century Schoolbook"/>
      <family val="1"/>
    </font>
    <font>
      <sz val="11"/>
      <color indexed="10"/>
      <name val="Century Schoolbook"/>
      <family val="1"/>
    </font>
    <font>
      <sz val="9"/>
      <name val="Century Schoolbook"/>
      <family val="1"/>
    </font>
    <font>
      <i/>
      <sz val="10"/>
      <color indexed="8"/>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b/>
      <sz val="11"/>
      <color indexed="9"/>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b/>
      <sz val="16"/>
      <name val="Century Schoolbook"/>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i/>
      <sz val="10"/>
      <color theme="1"/>
      <name val="Century Schoolbook"/>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style="thin"/>
      <right/>
      <top/>
      <bottom/>
    </border>
    <border>
      <left style="thin"/>
      <right/>
      <top/>
      <bottom style="thin"/>
    </border>
    <border>
      <left/>
      <right style="thin"/>
      <top style="thin"/>
      <bottom style="double"/>
    </border>
    <border>
      <left style="thin"/>
      <right/>
      <top style="thin"/>
      <bottom/>
    </border>
    <border>
      <left/>
      <right/>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8" fillId="0" borderId="0" applyFont="0" applyFill="0" applyBorder="0" applyAlignment="0" applyProtection="0"/>
    <xf numFmtId="44" fontId="18"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8" fillId="0" borderId="0">
      <alignment/>
      <protection/>
    </xf>
    <xf numFmtId="0" fontId="18"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06">
    <xf numFmtId="0" fontId="0" fillId="0" borderId="0" xfId="0" applyFont="1" applyAlignment="1">
      <alignment/>
    </xf>
    <xf numFmtId="7" fontId="19" fillId="0" borderId="0" xfId="59" applyNumberFormat="1" applyFont="1" applyAlignment="1">
      <alignment horizontal="center"/>
      <protection/>
    </xf>
    <xf numFmtId="0" fontId="20" fillId="0" borderId="0" xfId="59" applyFont="1">
      <alignment/>
      <protection/>
    </xf>
    <xf numFmtId="7" fontId="21" fillId="0" borderId="0" xfId="59" applyNumberFormat="1" applyFont="1" applyAlignment="1">
      <alignment horizontal="center"/>
      <protection/>
    </xf>
    <xf numFmtId="7" fontId="22" fillId="0" borderId="0" xfId="59" applyNumberFormat="1" applyFont="1" applyAlignment="1">
      <alignment horizontal="center"/>
      <protection/>
    </xf>
    <xf numFmtId="0" fontId="23" fillId="0" borderId="0" xfId="59" applyFont="1">
      <alignment/>
      <protection/>
    </xf>
    <xf numFmtId="7" fontId="22" fillId="0" borderId="0" xfId="59" applyNumberFormat="1" applyFont="1" applyAlignment="1" quotePrefix="1">
      <alignment horizontal="center"/>
      <protection/>
    </xf>
    <xf numFmtId="0" fontId="66" fillId="0" borderId="0" xfId="59" applyFont="1" applyAlignment="1">
      <alignment horizontal="center"/>
      <protection/>
    </xf>
    <xf numFmtId="7" fontId="23" fillId="0" borderId="0" xfId="59" applyNumberFormat="1" applyFont="1" applyAlignment="1" quotePrefix="1">
      <alignment horizontal="center"/>
      <protection/>
    </xf>
    <xf numFmtId="7" fontId="25" fillId="0" borderId="0" xfId="59" applyNumberFormat="1" applyFont="1">
      <alignment/>
      <protection/>
    </xf>
    <xf numFmtId="5" fontId="26" fillId="33" borderId="0" xfId="44" applyNumberFormat="1" applyFont="1" applyFill="1" applyBorder="1" applyAlignment="1">
      <alignment horizontal="center" wrapText="1"/>
    </xf>
    <xf numFmtId="0" fontId="25" fillId="0" borderId="0" xfId="59" applyFont="1">
      <alignment/>
      <protection/>
    </xf>
    <xf numFmtId="7" fontId="27" fillId="0" borderId="0" xfId="59" applyNumberFormat="1" applyFont="1" applyAlignment="1">
      <alignment horizontal="left" wrapText="1"/>
      <protection/>
    </xf>
    <xf numFmtId="5" fontId="25" fillId="0" borderId="10" xfId="44" applyNumberFormat="1" applyFont="1" applyFill="1" applyBorder="1" applyAlignment="1">
      <alignment horizontal="right"/>
    </xf>
    <xf numFmtId="7" fontId="25" fillId="0" borderId="0" xfId="48" applyNumberFormat="1" applyFont="1" applyFill="1" applyBorder="1" applyAlignment="1">
      <alignment horizontal="left"/>
    </xf>
    <xf numFmtId="5" fontId="25" fillId="0" borderId="11" xfId="45" applyNumberFormat="1" applyFont="1" applyFill="1" applyBorder="1" applyAlignment="1">
      <alignment horizontal="right"/>
    </xf>
    <xf numFmtId="43" fontId="28" fillId="0" borderId="11" xfId="44" applyFont="1" applyFill="1" applyBorder="1" applyAlignment="1">
      <alignment horizontal="right"/>
    </xf>
    <xf numFmtId="164" fontId="25" fillId="0" borderId="11" xfId="45" applyNumberFormat="1" applyFont="1" applyFill="1" applyBorder="1" applyAlignment="1">
      <alignment horizontal="right"/>
    </xf>
    <xf numFmtId="43" fontId="28" fillId="0" borderId="11" xfId="45" applyFont="1" applyFill="1" applyBorder="1" applyAlignment="1">
      <alignment horizontal="right"/>
    </xf>
    <xf numFmtId="164" fontId="25" fillId="0" borderId="11" xfId="44" applyNumberFormat="1" applyFont="1" applyFill="1" applyBorder="1" applyAlignment="1">
      <alignment horizontal="right"/>
    </xf>
    <xf numFmtId="164" fontId="25" fillId="0" borderId="0" xfId="59" applyNumberFormat="1" applyFont="1">
      <alignment/>
      <protection/>
    </xf>
    <xf numFmtId="7" fontId="28" fillId="0" borderId="0" xfId="48" applyNumberFormat="1" applyFont="1" applyFill="1" applyBorder="1" applyAlignment="1">
      <alignment horizontal="center" wrapText="1"/>
    </xf>
    <xf numFmtId="5" fontId="28" fillId="0" borderId="12" xfId="44" applyNumberFormat="1" applyFont="1" applyFill="1" applyBorder="1" applyAlignment="1">
      <alignment horizontal="right"/>
    </xf>
    <xf numFmtId="43" fontId="25" fillId="0" borderId="0" xfId="59" applyNumberFormat="1" applyFont="1">
      <alignment/>
      <protection/>
    </xf>
    <xf numFmtId="5" fontId="28" fillId="0" borderId="0" xfId="44" applyNumberFormat="1" applyFont="1" applyFill="1" applyBorder="1" applyAlignment="1">
      <alignment horizontal="right"/>
    </xf>
    <xf numFmtId="43" fontId="25" fillId="0" borderId="0" xfId="44" applyFont="1" applyFill="1" applyBorder="1" applyAlignment="1">
      <alignment horizontal="right"/>
    </xf>
    <xf numFmtId="7" fontId="27" fillId="0" borderId="0" xfId="48" applyNumberFormat="1" applyFont="1" applyFill="1" applyBorder="1" applyAlignment="1">
      <alignment horizontal="left" wrapText="1"/>
    </xf>
    <xf numFmtId="5" fontId="25" fillId="0" borderId="0" xfId="44" applyNumberFormat="1" applyFont="1" applyFill="1" applyBorder="1" applyAlignment="1">
      <alignment horizontal="right"/>
    </xf>
    <xf numFmtId="41" fontId="25" fillId="0" borderId="0" xfId="44" applyNumberFormat="1" applyFont="1" applyFill="1" applyBorder="1" applyAlignment="1">
      <alignment horizontal="right"/>
    </xf>
    <xf numFmtId="41" fontId="25" fillId="0" borderId="13" xfId="44" applyNumberFormat="1" applyFont="1" applyFill="1" applyBorder="1" applyAlignment="1">
      <alignment horizontal="right"/>
    </xf>
    <xf numFmtId="5" fontId="25" fillId="0" borderId="0" xfId="44" applyNumberFormat="1" applyFont="1" applyBorder="1" applyAlignment="1">
      <alignment horizontal="right"/>
    </xf>
    <xf numFmtId="164" fontId="28" fillId="0" borderId="0" xfId="44" applyNumberFormat="1" applyFont="1" applyFill="1" applyBorder="1" applyAlignment="1">
      <alignment horizontal="right"/>
    </xf>
    <xf numFmtId="7" fontId="25" fillId="0" borderId="0" xfId="48" applyNumberFormat="1" applyFont="1" applyFill="1" applyBorder="1" applyAlignment="1">
      <alignment horizontal="right" wrapText="1"/>
    </xf>
    <xf numFmtId="7" fontId="28" fillId="0" borderId="0" xfId="48" applyNumberFormat="1" applyFont="1" applyFill="1" applyBorder="1" applyAlignment="1">
      <alignment horizontal="left"/>
    </xf>
    <xf numFmtId="5" fontId="28" fillId="0" borderId="13" xfId="44" applyNumberFormat="1" applyFont="1" applyFill="1" applyBorder="1" applyAlignment="1">
      <alignment horizontal="right"/>
    </xf>
    <xf numFmtId="164" fontId="28" fillId="0" borderId="14" xfId="44" applyNumberFormat="1" applyFont="1" applyFill="1" applyBorder="1" applyAlignment="1">
      <alignment horizontal="right"/>
    </xf>
    <xf numFmtId="38" fontId="28" fillId="0" borderId="0" xfId="44" applyNumberFormat="1" applyFont="1" applyFill="1" applyBorder="1" applyAlignment="1">
      <alignment horizontal="right"/>
    </xf>
    <xf numFmtId="165" fontId="28" fillId="0" borderId="15" xfId="49" applyNumberFormat="1" applyFont="1" applyFill="1" applyBorder="1" applyAlignment="1">
      <alignment horizontal="right"/>
    </xf>
    <xf numFmtId="42" fontId="25" fillId="0" borderId="0" xfId="48" applyFont="1" applyFill="1" applyAlignment="1">
      <alignment horizontal="right" wrapText="1"/>
    </xf>
    <xf numFmtId="5" fontId="25" fillId="0" borderId="0" xfId="44" applyNumberFormat="1" applyFont="1" applyFill="1" applyAlignment="1">
      <alignment horizontal="right"/>
    </xf>
    <xf numFmtId="5" fontId="25" fillId="0" borderId="0" xfId="44" applyNumberFormat="1" applyFont="1" applyAlignment="1">
      <alignment horizontal="right"/>
    </xf>
    <xf numFmtId="0" fontId="30" fillId="0" borderId="0" xfId="59" applyFont="1">
      <alignment/>
      <protection/>
    </xf>
    <xf numFmtId="5" fontId="30" fillId="0" borderId="0" xfId="44" applyNumberFormat="1" applyFont="1" applyAlignment="1">
      <alignment horizontal="right"/>
    </xf>
    <xf numFmtId="0" fontId="28" fillId="0" borderId="0" xfId="59" applyFont="1">
      <alignment/>
      <protection/>
    </xf>
    <xf numFmtId="0" fontId="21" fillId="0" borderId="0" xfId="59" applyFont="1">
      <alignment/>
      <protection/>
    </xf>
    <xf numFmtId="0" fontId="31" fillId="0" borderId="0" xfId="59" applyFont="1">
      <alignment/>
      <protection/>
    </xf>
    <xf numFmtId="7" fontId="22" fillId="0" borderId="0" xfId="59" applyNumberFormat="1" applyFont="1" applyAlignment="1">
      <alignment horizontal="centerContinuous"/>
      <protection/>
    </xf>
    <xf numFmtId="7" fontId="31" fillId="0" borderId="0" xfId="44" applyNumberFormat="1" applyFont="1" applyBorder="1" applyAlignment="1">
      <alignment horizontal="centerContinuous"/>
    </xf>
    <xf numFmtId="7" fontId="28" fillId="33" borderId="13" xfId="44" applyNumberFormat="1" applyFont="1" applyFill="1" applyBorder="1" applyAlignment="1">
      <alignment horizontal="centerContinuous"/>
    </xf>
    <xf numFmtId="7" fontId="28" fillId="33" borderId="0" xfId="44" applyNumberFormat="1" applyFont="1" applyFill="1" applyBorder="1" applyAlignment="1">
      <alignment horizontal="centerContinuous"/>
    </xf>
    <xf numFmtId="7" fontId="27" fillId="0" borderId="0" xfId="44" applyNumberFormat="1" applyFont="1" applyBorder="1" applyAlignment="1">
      <alignment/>
    </xf>
    <xf numFmtId="7" fontId="27" fillId="0" borderId="16" xfId="44" applyNumberFormat="1" applyFont="1" applyBorder="1" applyAlignment="1">
      <alignment/>
    </xf>
    <xf numFmtId="7" fontId="27" fillId="0" borderId="0" xfId="59" applyNumberFormat="1" applyFont="1">
      <alignment/>
      <protection/>
    </xf>
    <xf numFmtId="7" fontId="27" fillId="0" borderId="17" xfId="44" applyNumberFormat="1" applyFont="1" applyBorder="1" applyAlignment="1">
      <alignment/>
    </xf>
    <xf numFmtId="7" fontId="25" fillId="0" borderId="0" xfId="44" applyNumberFormat="1" applyFont="1" applyBorder="1" applyAlignment="1">
      <alignment/>
    </xf>
    <xf numFmtId="5" fontId="28" fillId="0" borderId="17" xfId="44" applyNumberFormat="1" applyFont="1" applyBorder="1" applyAlignment="1">
      <alignment/>
    </xf>
    <xf numFmtId="7" fontId="25" fillId="0" borderId="17" xfId="44" applyNumberFormat="1" applyFont="1" applyBorder="1" applyAlignment="1">
      <alignment/>
    </xf>
    <xf numFmtId="164" fontId="25" fillId="0" borderId="0" xfId="44" applyNumberFormat="1" applyFont="1" applyBorder="1" applyAlignment="1">
      <alignment/>
    </xf>
    <xf numFmtId="7" fontId="28" fillId="0" borderId="17" xfId="44" applyNumberFormat="1" applyFont="1" applyBorder="1" applyAlignment="1">
      <alignment/>
    </xf>
    <xf numFmtId="38" fontId="25" fillId="0" borderId="0" xfId="44" applyNumberFormat="1" applyFont="1" applyBorder="1" applyAlignment="1">
      <alignment/>
    </xf>
    <xf numFmtId="164" fontId="25" fillId="0" borderId="13" xfId="44" applyNumberFormat="1" applyFont="1" applyBorder="1" applyAlignment="1">
      <alignment/>
    </xf>
    <xf numFmtId="7" fontId="28" fillId="0" borderId="0" xfId="44" applyNumberFormat="1" applyFont="1" applyBorder="1" applyAlignment="1">
      <alignment/>
    </xf>
    <xf numFmtId="38" fontId="25" fillId="0" borderId="18" xfId="44" applyNumberFormat="1" applyFont="1" applyBorder="1" applyAlignment="1">
      <alignment/>
    </xf>
    <xf numFmtId="164" fontId="25" fillId="0" borderId="18" xfId="44" applyNumberFormat="1" applyFont="1" applyBorder="1" applyAlignment="1">
      <alignment/>
    </xf>
    <xf numFmtId="164" fontId="25" fillId="0" borderId="17" xfId="44" applyNumberFormat="1" applyFont="1" applyBorder="1" applyAlignment="1">
      <alignment/>
    </xf>
    <xf numFmtId="38" fontId="25" fillId="0" borderId="17" xfId="44" applyNumberFormat="1" applyFont="1" applyBorder="1" applyAlignment="1">
      <alignment/>
    </xf>
    <xf numFmtId="43" fontId="28" fillId="0" borderId="17" xfId="44" applyFont="1" applyBorder="1" applyAlignment="1">
      <alignment/>
    </xf>
    <xf numFmtId="38" fontId="25" fillId="0" borderId="13" xfId="44" applyNumberFormat="1" applyFont="1" applyBorder="1" applyAlignment="1">
      <alignment/>
    </xf>
    <xf numFmtId="38" fontId="25" fillId="0" borderId="19" xfId="44" applyNumberFormat="1" applyFont="1" applyBorder="1" applyAlignment="1">
      <alignment/>
    </xf>
    <xf numFmtId="43" fontId="28" fillId="0" borderId="20" xfId="44" applyFont="1" applyBorder="1" applyAlignment="1">
      <alignment/>
    </xf>
    <xf numFmtId="7" fontId="25" fillId="0" borderId="0" xfId="0" applyNumberFormat="1" applyFont="1" applyAlignment="1">
      <alignment/>
    </xf>
    <xf numFmtId="38" fontId="25" fillId="0" borderId="21" xfId="44" applyNumberFormat="1" applyFont="1" applyBorder="1" applyAlignment="1">
      <alignment/>
    </xf>
    <xf numFmtId="43" fontId="28" fillId="0" borderId="13" xfId="44" applyFont="1" applyBorder="1" applyAlignment="1">
      <alignment/>
    </xf>
    <xf numFmtId="38" fontId="25" fillId="0" borderId="22" xfId="44" applyNumberFormat="1" applyFont="1" applyBorder="1" applyAlignment="1">
      <alignment/>
    </xf>
    <xf numFmtId="38" fontId="25" fillId="0" borderId="0" xfId="59" applyNumberFormat="1" applyFont="1">
      <alignment/>
      <protection/>
    </xf>
    <xf numFmtId="43" fontId="25" fillId="0" borderId="0" xfId="44" applyFont="1" applyBorder="1" applyAlignment="1">
      <alignment/>
    </xf>
    <xf numFmtId="43" fontId="25" fillId="0" borderId="21" xfId="44" applyFont="1" applyBorder="1" applyAlignment="1">
      <alignment/>
    </xf>
    <xf numFmtId="7" fontId="28" fillId="0" borderId="0" xfId="59" applyNumberFormat="1" applyFont="1">
      <alignment/>
      <protection/>
    </xf>
    <xf numFmtId="7" fontId="25" fillId="0" borderId="18" xfId="44" applyNumberFormat="1" applyFont="1" applyBorder="1" applyAlignment="1">
      <alignment/>
    </xf>
    <xf numFmtId="0" fontId="33" fillId="0" borderId="0" xfId="59" applyFont="1">
      <alignment/>
      <protection/>
    </xf>
    <xf numFmtId="6" fontId="28" fillId="0" borderId="23" xfId="44" applyNumberFormat="1" applyFont="1" applyBorder="1" applyAlignment="1">
      <alignment/>
    </xf>
    <xf numFmtId="0" fontId="67" fillId="0" borderId="0" xfId="0" applyFont="1" applyAlignment="1">
      <alignment/>
    </xf>
    <xf numFmtId="43" fontId="35" fillId="0" borderId="0" xfId="59" applyNumberFormat="1" applyFont="1" applyAlignment="1">
      <alignment horizontal="center"/>
      <protection/>
    </xf>
    <xf numFmtId="0" fontId="36" fillId="0" borderId="0" xfId="59" applyFont="1">
      <alignment/>
      <protection/>
    </xf>
    <xf numFmtId="43" fontId="21" fillId="0" borderId="0" xfId="59" applyNumberFormat="1" applyFont="1" applyAlignment="1">
      <alignment horizontal="center"/>
      <protection/>
    </xf>
    <xf numFmtId="43" fontId="22" fillId="0" borderId="0" xfId="59" applyNumberFormat="1" applyFont="1" applyAlignment="1">
      <alignment horizontal="center"/>
      <protection/>
    </xf>
    <xf numFmtId="0" fontId="37" fillId="0" borderId="0" xfId="59" applyFont="1">
      <alignment/>
      <protection/>
    </xf>
    <xf numFmtId="43" fontId="21" fillId="0" borderId="0" xfId="59" applyNumberFormat="1" applyFont="1" applyAlignment="1">
      <alignment horizontal="centerContinuous"/>
      <protection/>
    </xf>
    <xf numFmtId="0" fontId="21" fillId="0" borderId="0" xfId="59" applyFont="1" applyAlignment="1">
      <alignment horizontal="centerContinuous"/>
      <protection/>
    </xf>
    <xf numFmtId="43" fontId="21" fillId="0" borderId="0" xfId="44" applyFont="1" applyFill="1" applyBorder="1" applyAlignment="1">
      <alignment horizontal="centerContinuous"/>
    </xf>
    <xf numFmtId="43" fontId="38" fillId="0" borderId="0" xfId="44" applyFont="1" applyBorder="1" applyAlignment="1">
      <alignment horizontal="centerContinuous"/>
    </xf>
    <xf numFmtId="43" fontId="38" fillId="0" borderId="0" xfId="44" applyFont="1" applyFill="1" applyBorder="1" applyAlignment="1">
      <alignment horizontal="centerContinuous"/>
    </xf>
    <xf numFmtId="0" fontId="38" fillId="0" borderId="0" xfId="59" applyFont="1">
      <alignment/>
      <protection/>
    </xf>
    <xf numFmtId="43" fontId="28" fillId="0" borderId="0" xfId="59" applyNumberFormat="1" applyFont="1" applyAlignment="1">
      <alignment horizontal="left" wrapText="1"/>
      <protection/>
    </xf>
    <xf numFmtId="43" fontId="39" fillId="33" borderId="0" xfId="44" applyFont="1" applyFill="1" applyBorder="1" applyAlignment="1">
      <alignment horizontal="center" wrapText="1"/>
    </xf>
    <xf numFmtId="0" fontId="28" fillId="0" borderId="0" xfId="59" applyFont="1" applyAlignment="1">
      <alignment horizontal="left" wrapText="1"/>
      <protection/>
    </xf>
    <xf numFmtId="43" fontId="27" fillId="0" borderId="0" xfId="59" applyNumberFormat="1" applyFont="1" applyAlignment="1">
      <alignment horizontal="left" wrapText="1"/>
      <protection/>
    </xf>
    <xf numFmtId="0" fontId="27" fillId="0" borderId="0" xfId="59" applyFont="1" applyAlignment="1">
      <alignment horizontal="left" wrapText="1"/>
      <protection/>
    </xf>
    <xf numFmtId="43" fontId="27" fillId="0" borderId="0" xfId="44" applyFont="1" applyFill="1" applyBorder="1" applyAlignment="1">
      <alignment horizontal="left" wrapText="1"/>
    </xf>
    <xf numFmtId="0" fontId="25" fillId="0" borderId="0" xfId="59" applyFont="1" applyAlignment="1">
      <alignment horizontal="left" wrapText="1"/>
      <protection/>
    </xf>
    <xf numFmtId="6" fontId="25" fillId="0" borderId="0" xfId="49" applyNumberFormat="1" applyFont="1" applyFill="1" applyBorder="1" applyAlignment="1">
      <alignment/>
    </xf>
    <xf numFmtId="43" fontId="28" fillId="0" borderId="0" xfId="44" applyFont="1" applyFill="1" applyBorder="1" applyAlignment="1">
      <alignment/>
    </xf>
    <xf numFmtId="0" fontId="25" fillId="0" borderId="0" xfId="0" applyFont="1" applyAlignment="1">
      <alignment/>
    </xf>
    <xf numFmtId="164" fontId="25" fillId="0" borderId="0" xfId="44" applyNumberFormat="1" applyFont="1" applyFill="1" applyBorder="1" applyAlignment="1">
      <alignment/>
    </xf>
    <xf numFmtId="38" fontId="25" fillId="0" borderId="14" xfId="44" applyNumberFormat="1" applyFont="1" applyFill="1" applyBorder="1" applyAlignment="1">
      <alignment/>
    </xf>
    <xf numFmtId="43" fontId="28" fillId="0" borderId="14" xfId="44" applyFont="1" applyFill="1" applyBorder="1" applyAlignment="1">
      <alignment/>
    </xf>
    <xf numFmtId="164" fontId="28" fillId="0" borderId="15" xfId="44" applyNumberFormat="1" applyFont="1" applyFill="1" applyBorder="1" applyAlignment="1">
      <alignment/>
    </xf>
    <xf numFmtId="43" fontId="25" fillId="0" borderId="0" xfId="44" applyFont="1" applyFill="1" applyBorder="1" applyAlignment="1">
      <alignment/>
    </xf>
    <xf numFmtId="43" fontId="25" fillId="0" borderId="0" xfId="44" applyFont="1" applyFill="1" applyBorder="1" applyAlignment="1">
      <alignment/>
    </xf>
    <xf numFmtId="43" fontId="27" fillId="0" borderId="0" xfId="44" applyFont="1" applyFill="1" applyBorder="1" applyAlignment="1">
      <alignment wrapText="1"/>
    </xf>
    <xf numFmtId="38" fontId="25" fillId="0" borderId="0" xfId="44" applyNumberFormat="1" applyFont="1" applyFill="1" applyBorder="1" applyAlignment="1">
      <alignment/>
    </xf>
    <xf numFmtId="43" fontId="25" fillId="0" borderId="0" xfId="59" applyNumberFormat="1" applyFont="1" applyAlignment="1">
      <alignment horizontal="left"/>
      <protection/>
    </xf>
    <xf numFmtId="38" fontId="28" fillId="0" borderId="15" xfId="44" applyNumberFormat="1" applyFont="1" applyFill="1" applyBorder="1" applyAlignment="1">
      <alignment/>
    </xf>
    <xf numFmtId="43" fontId="28" fillId="0" borderId="0" xfId="59" applyNumberFormat="1" applyFont="1">
      <alignment/>
      <protection/>
    </xf>
    <xf numFmtId="38" fontId="28" fillId="0" borderId="14" xfId="44" applyNumberFormat="1" applyFont="1" applyFill="1" applyBorder="1" applyAlignment="1">
      <alignment/>
    </xf>
    <xf numFmtId="43" fontId="27" fillId="0" borderId="0" xfId="59" applyNumberFormat="1" applyFont="1">
      <alignment/>
      <protection/>
    </xf>
    <xf numFmtId="43" fontId="27" fillId="0" borderId="0" xfId="44" applyFont="1" applyFill="1" applyBorder="1" applyAlignment="1">
      <alignment/>
    </xf>
    <xf numFmtId="43" fontId="25" fillId="0" borderId="0" xfId="59" applyNumberFormat="1" applyFont="1" applyAlignment="1">
      <alignment horizontal="left" wrapText="1"/>
      <protection/>
    </xf>
    <xf numFmtId="5" fontId="25" fillId="0" borderId="0" xfId="59" applyNumberFormat="1" applyFont="1">
      <alignment/>
      <protection/>
    </xf>
    <xf numFmtId="6" fontId="28" fillId="0" borderId="15" xfId="44" applyNumberFormat="1" applyFont="1" applyFill="1" applyBorder="1" applyAlignment="1">
      <alignment/>
    </xf>
    <xf numFmtId="43" fontId="28" fillId="0" borderId="15" xfId="44" applyFont="1" applyFill="1" applyBorder="1" applyAlignment="1">
      <alignment/>
    </xf>
    <xf numFmtId="6" fontId="25" fillId="0" borderId="0" xfId="44" applyNumberFormat="1" applyFont="1" applyFill="1" applyBorder="1" applyAlignment="1">
      <alignment/>
    </xf>
    <xf numFmtId="43" fontId="31" fillId="0" borderId="0" xfId="44" applyFont="1" applyFill="1" applyBorder="1" applyAlignment="1">
      <alignment/>
    </xf>
    <xf numFmtId="43" fontId="31" fillId="0" borderId="0" xfId="44" applyFont="1" applyFill="1" applyBorder="1" applyAlignment="1">
      <alignment horizontal="right"/>
    </xf>
    <xf numFmtId="43" fontId="21" fillId="0" borderId="0" xfId="59" applyNumberFormat="1" applyFont="1" applyAlignment="1">
      <alignment horizontal="center"/>
      <protection/>
    </xf>
    <xf numFmtId="0" fontId="21" fillId="0" borderId="0" xfId="59" applyFont="1" applyAlignment="1">
      <alignment horizontal="center"/>
      <protection/>
    </xf>
    <xf numFmtId="43" fontId="21" fillId="0" borderId="0" xfId="44" applyFont="1" applyFill="1" applyBorder="1" applyAlignment="1">
      <alignment horizontal="center"/>
    </xf>
    <xf numFmtId="43" fontId="38" fillId="0" borderId="0" xfId="44" applyFont="1" applyBorder="1" applyAlignment="1">
      <alignment horizontal="center"/>
    </xf>
    <xf numFmtId="43" fontId="38" fillId="0" borderId="0" xfId="44" applyFont="1" applyFill="1" applyBorder="1" applyAlignment="1">
      <alignment horizontal="center"/>
    </xf>
    <xf numFmtId="43" fontId="29" fillId="0" borderId="14" xfId="44" applyFont="1" applyFill="1" applyBorder="1" applyAlignment="1">
      <alignment/>
    </xf>
    <xf numFmtId="40" fontId="25" fillId="0" borderId="0" xfId="44" applyNumberFormat="1" applyFont="1" applyFill="1" applyBorder="1" applyAlignment="1">
      <alignment/>
    </xf>
    <xf numFmtId="43" fontId="19" fillId="0" borderId="24" xfId="59" applyNumberFormat="1" applyFont="1" applyBorder="1" applyAlignment="1">
      <alignment horizontal="center"/>
      <protection/>
    </xf>
    <xf numFmtId="43" fontId="19" fillId="0" borderId="25" xfId="59" applyNumberFormat="1" applyFont="1" applyBorder="1" applyAlignment="1">
      <alignment horizontal="center"/>
      <protection/>
    </xf>
    <xf numFmtId="43" fontId="19" fillId="0" borderId="16" xfId="59" applyNumberFormat="1" applyFont="1" applyBorder="1" applyAlignment="1">
      <alignment horizontal="center"/>
      <protection/>
    </xf>
    <xf numFmtId="43" fontId="40" fillId="0" borderId="0" xfId="44" applyFont="1" applyBorder="1" applyAlignment="1">
      <alignment/>
    </xf>
    <xf numFmtId="0" fontId="40" fillId="0" borderId="0" xfId="59" applyFont="1">
      <alignment/>
      <protection/>
    </xf>
    <xf numFmtId="43" fontId="21" fillId="0" borderId="21" xfId="59" applyNumberFormat="1" applyFont="1" applyBorder="1" applyAlignment="1">
      <alignment horizontal="center"/>
      <protection/>
    </xf>
    <xf numFmtId="43" fontId="21" fillId="0" borderId="17" xfId="59" applyNumberFormat="1" applyFont="1" applyBorder="1" applyAlignment="1">
      <alignment horizontal="center"/>
      <protection/>
    </xf>
    <xf numFmtId="43" fontId="37" fillId="0" borderId="0" xfId="44" applyFont="1" applyBorder="1" applyAlignment="1">
      <alignment/>
    </xf>
    <xf numFmtId="43" fontId="22" fillId="0" borderId="21" xfId="59" applyNumberFormat="1" applyFont="1" applyBorder="1" applyAlignment="1">
      <alignment horizontal="center"/>
      <protection/>
    </xf>
    <xf numFmtId="43" fontId="22" fillId="0" borderId="17" xfId="59" applyNumberFormat="1" applyFont="1" applyBorder="1" applyAlignment="1">
      <alignment horizontal="center"/>
      <protection/>
    </xf>
    <xf numFmtId="43" fontId="21" fillId="0" borderId="21" xfId="59" applyNumberFormat="1" applyFont="1" applyBorder="1" applyAlignment="1">
      <alignment horizontal="centerContinuous"/>
      <protection/>
    </xf>
    <xf numFmtId="43" fontId="25" fillId="0" borderId="0" xfId="44" applyFont="1" applyBorder="1" applyAlignment="1">
      <alignment horizontal="centerContinuous"/>
    </xf>
    <xf numFmtId="43" fontId="25" fillId="0" borderId="17" xfId="44" applyFont="1" applyBorder="1" applyAlignment="1">
      <alignment horizontal="centerContinuous"/>
    </xf>
    <xf numFmtId="43" fontId="25" fillId="0" borderId="21" xfId="59" applyNumberFormat="1" applyFont="1" applyBorder="1" applyAlignment="1" quotePrefix="1">
      <alignment wrapText="1"/>
      <protection/>
    </xf>
    <xf numFmtId="43" fontId="25" fillId="0" borderId="21" xfId="59" applyNumberFormat="1" applyFont="1" applyBorder="1" applyAlignment="1">
      <alignment horizontal="center" wrapText="1"/>
      <protection/>
    </xf>
    <xf numFmtId="43" fontId="28" fillId="33" borderId="24" xfId="44" applyFont="1" applyFill="1" applyBorder="1" applyAlignment="1" quotePrefix="1">
      <alignment horizontal="centerContinuous"/>
    </xf>
    <xf numFmtId="14" fontId="28" fillId="33" borderId="25" xfId="44" applyNumberFormat="1" applyFont="1" applyFill="1" applyBorder="1" applyAlignment="1" quotePrefix="1">
      <alignment horizontal="centerContinuous" wrapText="1"/>
    </xf>
    <xf numFmtId="43" fontId="25" fillId="33" borderId="16" xfId="44" applyFont="1" applyFill="1" applyBorder="1" applyAlignment="1">
      <alignment horizontal="centerContinuous"/>
    </xf>
    <xf numFmtId="43" fontId="28" fillId="33" borderId="22" xfId="44" applyFont="1" applyFill="1" applyBorder="1" applyAlignment="1">
      <alignment horizontal="centerContinuous"/>
    </xf>
    <xf numFmtId="43" fontId="28" fillId="33" borderId="13" xfId="44" applyFont="1" applyFill="1" applyBorder="1" applyAlignment="1">
      <alignment horizontal="centerContinuous"/>
    </xf>
    <xf numFmtId="43" fontId="28" fillId="33" borderId="18" xfId="44" applyFont="1" applyFill="1" applyBorder="1" applyAlignment="1">
      <alignment horizontal="centerContinuous"/>
    </xf>
    <xf numFmtId="43" fontId="25" fillId="0" borderId="24" xfId="59" applyNumberFormat="1" applyFont="1" applyBorder="1" applyAlignment="1">
      <alignment horizontal="center" wrapText="1"/>
      <protection/>
    </xf>
    <xf numFmtId="43" fontId="28" fillId="0" borderId="24" xfId="44" applyFont="1" applyBorder="1" applyAlignment="1">
      <alignment horizontal="centerContinuous"/>
    </xf>
    <xf numFmtId="43" fontId="28" fillId="0" borderId="25" xfId="44" applyFont="1" applyBorder="1" applyAlignment="1">
      <alignment horizontal="centerContinuous"/>
    </xf>
    <xf numFmtId="43" fontId="25" fillId="0" borderId="17" xfId="44" applyFont="1" applyFill="1" applyBorder="1" applyAlignment="1">
      <alignment horizontal="right"/>
    </xf>
    <xf numFmtId="43" fontId="28" fillId="0" borderId="21" xfId="59" applyNumberFormat="1" applyFont="1" applyBorder="1" applyAlignment="1">
      <alignment horizontal="center" wrapText="1"/>
      <protection/>
    </xf>
    <xf numFmtId="43" fontId="25" fillId="0" borderId="21" xfId="44" applyFont="1" applyBorder="1" applyAlignment="1">
      <alignment horizontal="right"/>
    </xf>
    <xf numFmtId="43" fontId="25" fillId="0" borderId="21" xfId="59" applyNumberFormat="1" applyFont="1" applyBorder="1" applyAlignment="1">
      <alignment horizontal="left" wrapText="1"/>
      <protection/>
    </xf>
    <xf numFmtId="164" fontId="25" fillId="0" borderId="21" xfId="44" applyNumberFormat="1" applyFont="1" applyBorder="1" applyAlignment="1">
      <alignment horizontal="right"/>
    </xf>
    <xf numFmtId="43" fontId="25" fillId="0" borderId="0" xfId="44" applyFont="1" applyBorder="1" applyAlignment="1">
      <alignment horizontal="right"/>
    </xf>
    <xf numFmtId="164" fontId="25" fillId="0" borderId="22" xfId="44" applyNumberFormat="1" applyFont="1" applyBorder="1" applyAlignment="1">
      <alignment horizontal="right"/>
    </xf>
    <xf numFmtId="164" fontId="25" fillId="0" borderId="13" xfId="44" applyNumberFormat="1" applyFont="1" applyBorder="1" applyAlignment="1">
      <alignment horizontal="right"/>
    </xf>
    <xf numFmtId="5" fontId="28" fillId="0" borderId="18" xfId="44" applyNumberFormat="1" applyFont="1" applyFill="1" applyBorder="1" applyAlignment="1">
      <alignment horizontal="right"/>
    </xf>
    <xf numFmtId="164" fontId="25" fillId="0" borderId="0" xfId="44" applyNumberFormat="1" applyFont="1" applyBorder="1" applyAlignment="1">
      <alignment horizontal="right"/>
    </xf>
    <xf numFmtId="43" fontId="41" fillId="0" borderId="21" xfId="44" applyFont="1" applyBorder="1" applyAlignment="1">
      <alignment horizontal="right"/>
    </xf>
    <xf numFmtId="38" fontId="25" fillId="0" borderId="13" xfId="44" applyNumberFormat="1" applyFont="1" applyBorder="1" applyAlignment="1">
      <alignment horizontal="right"/>
    </xf>
    <xf numFmtId="164" fontId="25" fillId="0" borderId="17" xfId="44" applyNumberFormat="1" applyFont="1" applyFill="1" applyBorder="1" applyAlignment="1">
      <alignment horizontal="right"/>
    </xf>
    <xf numFmtId="43" fontId="28" fillId="0" borderId="0" xfId="44" applyFont="1" applyBorder="1" applyAlignment="1">
      <alignment horizontal="right"/>
    </xf>
    <xf numFmtId="38" fontId="25" fillId="0" borderId="0" xfId="44" applyNumberFormat="1" applyFont="1" applyBorder="1" applyAlignment="1">
      <alignment horizontal="right"/>
    </xf>
    <xf numFmtId="38" fontId="25" fillId="0" borderId="18" xfId="44" applyNumberFormat="1" applyFont="1" applyFill="1" applyBorder="1" applyAlignment="1">
      <alignment horizontal="right"/>
    </xf>
    <xf numFmtId="6" fontId="28" fillId="0" borderId="17" xfId="44" applyNumberFormat="1" applyFont="1" applyFill="1" applyBorder="1" applyAlignment="1">
      <alignment horizontal="right"/>
    </xf>
    <xf numFmtId="43" fontId="28" fillId="0" borderId="0" xfId="44" applyFont="1" applyBorder="1" applyAlignment="1">
      <alignment/>
    </xf>
    <xf numFmtId="37" fontId="25" fillId="0" borderId="0" xfId="59" applyNumberFormat="1" applyFont="1">
      <alignment/>
      <protection/>
    </xf>
    <xf numFmtId="6" fontId="28" fillId="0" borderId="18" xfId="44" applyNumberFormat="1" applyFont="1" applyFill="1" applyBorder="1" applyAlignment="1">
      <alignment horizontal="right"/>
    </xf>
    <xf numFmtId="6" fontId="25" fillId="0" borderId="0" xfId="59" applyNumberFormat="1" applyFont="1">
      <alignment/>
      <protection/>
    </xf>
    <xf numFmtId="164" fontId="25" fillId="0" borderId="18" xfId="44" applyNumberFormat="1" applyFont="1" applyFill="1" applyBorder="1" applyAlignment="1">
      <alignment horizontal="right"/>
    </xf>
    <xf numFmtId="43" fontId="25" fillId="0" borderId="21" xfId="0" applyNumberFormat="1" applyFont="1" applyBorder="1" applyAlignment="1">
      <alignment horizontal="left" wrapText="1"/>
    </xf>
    <xf numFmtId="43" fontId="28" fillId="0" borderId="22" xfId="59" applyNumberFormat="1" applyFont="1" applyBorder="1" applyAlignment="1">
      <alignment horizontal="center" wrapText="1"/>
      <protection/>
    </xf>
    <xf numFmtId="43" fontId="25" fillId="0" borderId="22" xfId="44" applyFont="1" applyBorder="1" applyAlignment="1">
      <alignment horizontal="right"/>
    </xf>
    <xf numFmtId="43" fontId="25" fillId="0" borderId="13" xfId="44" applyFont="1" applyBorder="1" applyAlignment="1">
      <alignment horizontal="right"/>
    </xf>
    <xf numFmtId="6" fontId="25" fillId="0" borderId="0" xfId="44" applyNumberFormat="1" applyFont="1" applyBorder="1" applyAlignment="1">
      <alignment horizontal="right"/>
    </xf>
    <xf numFmtId="43" fontId="25" fillId="0" borderId="0" xfId="44" applyFont="1" applyBorder="1" applyAlignment="1">
      <alignment horizontal="left"/>
    </xf>
    <xf numFmtId="0" fontId="25" fillId="0" borderId="0" xfId="59" applyFont="1" applyAlignment="1">
      <alignment wrapText="1"/>
      <protection/>
    </xf>
    <xf numFmtId="0" fontId="31" fillId="0" borderId="0" xfId="59" applyFont="1" applyAlignment="1">
      <alignment wrapText="1"/>
      <protection/>
    </xf>
    <xf numFmtId="43" fontId="31" fillId="0" borderId="0" xfId="44" applyFont="1" applyBorder="1" applyAlignment="1">
      <alignment/>
    </xf>
    <xf numFmtId="38" fontId="25" fillId="0" borderId="17" xfId="44" applyNumberFormat="1" applyFont="1" applyFill="1" applyBorder="1" applyAlignment="1">
      <alignment horizontal="right"/>
    </xf>
    <xf numFmtId="7" fontId="35" fillId="0" borderId="0" xfId="59" applyNumberFormat="1" applyFont="1" applyAlignment="1">
      <alignment horizontal="centerContinuous"/>
      <protection/>
    </xf>
    <xf numFmtId="7" fontId="35" fillId="0" borderId="0" xfId="44" applyNumberFormat="1" applyFont="1" applyFill="1" applyAlignment="1">
      <alignment horizontal="centerContinuous"/>
    </xf>
    <xf numFmtId="7" fontId="42" fillId="0" borderId="0" xfId="44" applyNumberFormat="1" applyFont="1" applyAlignment="1">
      <alignment horizontal="centerContinuous"/>
    </xf>
    <xf numFmtId="0" fontId="42" fillId="0" borderId="0" xfId="59" applyFont="1">
      <alignment/>
      <protection/>
    </xf>
    <xf numFmtId="7" fontId="21" fillId="0" borderId="0" xfId="59" applyNumberFormat="1" applyFont="1" applyAlignment="1">
      <alignment horizontal="centerContinuous"/>
      <protection/>
    </xf>
    <xf numFmtId="7" fontId="31" fillId="0" borderId="0" xfId="44" applyNumberFormat="1" applyFont="1" applyAlignment="1">
      <alignment horizontal="centerContinuous"/>
    </xf>
    <xf numFmtId="7" fontId="25" fillId="0" borderId="0" xfId="44" applyNumberFormat="1" applyFont="1" applyAlignment="1">
      <alignment horizontal="centerContinuous"/>
    </xf>
    <xf numFmtId="0" fontId="43" fillId="0" borderId="0" xfId="59" applyFont="1">
      <alignment/>
      <protection/>
    </xf>
    <xf numFmtId="7" fontId="22" fillId="0" borderId="0" xfId="44" applyNumberFormat="1" applyFont="1" applyFill="1" applyAlignment="1">
      <alignment horizontal="centerContinuous"/>
    </xf>
    <xf numFmtId="7" fontId="37" fillId="0" borderId="0" xfId="44" applyNumberFormat="1" applyFont="1" applyAlignment="1">
      <alignment horizontal="centerContinuous"/>
    </xf>
    <xf numFmtId="7" fontId="37" fillId="0" borderId="0" xfId="59" applyNumberFormat="1" applyFont="1" applyAlignment="1">
      <alignment horizontal="centerContinuous"/>
      <protection/>
    </xf>
    <xf numFmtId="7" fontId="37" fillId="0" borderId="0" xfId="44" applyNumberFormat="1" applyFont="1" applyFill="1" applyAlignment="1">
      <alignment horizontal="centerContinuous"/>
    </xf>
    <xf numFmtId="43" fontId="26" fillId="33" borderId="0" xfId="44" applyFont="1" applyFill="1" applyAlignment="1">
      <alignment horizontal="centerContinuous" wrapText="1"/>
    </xf>
    <xf numFmtId="43" fontId="26" fillId="33" borderId="0" xfId="44" applyFont="1" applyFill="1" applyBorder="1" applyAlignment="1">
      <alignment horizontal="center" wrapText="1"/>
    </xf>
    <xf numFmtId="7" fontId="28" fillId="0" borderId="0" xfId="59" applyNumberFormat="1" applyFont="1" applyAlignment="1">
      <alignment horizontal="left" wrapText="1"/>
      <protection/>
    </xf>
    <xf numFmtId="7" fontId="28" fillId="0" borderId="0" xfId="59" applyNumberFormat="1" applyFont="1" applyAlignment="1">
      <alignment horizontal="center" wrapText="1"/>
      <protection/>
    </xf>
    <xf numFmtId="38" fontId="25" fillId="0" borderId="0" xfId="44" applyNumberFormat="1" applyFont="1" applyFill="1" applyAlignment="1">
      <alignment horizontal="right"/>
    </xf>
    <xf numFmtId="7" fontId="25" fillId="0" borderId="0" xfId="44" applyNumberFormat="1" applyFont="1" applyFill="1" applyAlignment="1">
      <alignment/>
    </xf>
    <xf numFmtId="164" fontId="25" fillId="0" borderId="0" xfId="44" applyNumberFormat="1" applyFont="1" applyFill="1" applyAlignment="1">
      <alignment/>
    </xf>
    <xf numFmtId="7" fontId="28" fillId="0" borderId="0" xfId="59" applyNumberFormat="1" applyFont="1" applyAlignment="1">
      <alignment horizontal="center"/>
      <protection/>
    </xf>
    <xf numFmtId="164" fontId="25" fillId="0" borderId="14" xfId="44" applyNumberFormat="1" applyFont="1" applyFill="1" applyBorder="1" applyAlignment="1">
      <alignment/>
    </xf>
    <xf numFmtId="43" fontId="28" fillId="0" borderId="14" xfId="44" applyFont="1" applyBorder="1" applyAlignment="1">
      <alignment horizontal="right"/>
    </xf>
    <xf numFmtId="164" fontId="28" fillId="0" borderId="15" xfId="44" applyNumberFormat="1" applyFont="1" applyBorder="1" applyAlignment="1">
      <alignment/>
    </xf>
    <xf numFmtId="43" fontId="28" fillId="0" borderId="0" xfId="44" applyFont="1" applyFill="1" applyAlignment="1">
      <alignment horizontal="right"/>
    </xf>
    <xf numFmtId="43" fontId="25" fillId="0" borderId="0" xfId="44" applyFont="1" applyAlignment="1">
      <alignment/>
    </xf>
    <xf numFmtId="43" fontId="25" fillId="0" borderId="0" xfId="44" applyFont="1" applyFill="1" applyAlignment="1">
      <alignment horizontal="right"/>
    </xf>
    <xf numFmtId="164" fontId="25" fillId="0" borderId="0" xfId="44" applyNumberFormat="1" applyFont="1" applyFill="1" applyBorder="1" applyAlignment="1">
      <alignment horizontal="right"/>
    </xf>
    <xf numFmtId="164" fontId="25" fillId="0" borderId="14" xfId="44" applyNumberFormat="1" applyFont="1" applyFill="1" applyBorder="1" applyAlignment="1">
      <alignment horizontal="right"/>
    </xf>
    <xf numFmtId="164" fontId="28" fillId="0" borderId="15" xfId="44" applyNumberFormat="1" applyFont="1" applyBorder="1" applyAlignment="1">
      <alignment horizontal="right"/>
    </xf>
    <xf numFmtId="43" fontId="44" fillId="0" borderId="0" xfId="44" applyFont="1" applyFill="1" applyAlignment="1">
      <alignment horizontal="right"/>
    </xf>
    <xf numFmtId="7" fontId="45" fillId="0" borderId="0" xfId="59" applyNumberFormat="1" applyFont="1">
      <alignment/>
      <protection/>
    </xf>
    <xf numFmtId="38" fontId="45" fillId="0" borderId="0" xfId="59" applyNumberFormat="1" applyFont="1">
      <alignment/>
      <protection/>
    </xf>
    <xf numFmtId="7" fontId="25" fillId="0" borderId="0" xfId="59" applyNumberFormat="1" applyFont="1" applyAlignment="1">
      <alignment horizontal="left"/>
      <protection/>
    </xf>
    <xf numFmtId="38" fontId="25" fillId="0" borderId="0" xfId="44" applyNumberFormat="1" applyFont="1" applyFill="1" applyBorder="1" applyAlignment="1">
      <alignment horizontal="right"/>
    </xf>
    <xf numFmtId="6" fontId="28" fillId="0" borderId="15" xfId="44" applyNumberFormat="1" applyFont="1" applyFill="1" applyBorder="1" applyAlignment="1">
      <alignment horizontal="right"/>
    </xf>
    <xf numFmtId="43" fontId="28" fillId="0" borderId="15" xfId="44" applyFont="1" applyBorder="1" applyAlignment="1">
      <alignment horizontal="right"/>
    </xf>
    <xf numFmtId="0" fontId="33" fillId="0" borderId="0" xfId="59" applyFont="1" applyAlignment="1">
      <alignment horizontal="left" vertical="center" wrapText="1"/>
      <protection/>
    </xf>
    <xf numFmtId="0" fontId="33" fillId="0" borderId="0" xfId="59" applyFont="1" applyAlignment="1">
      <alignment horizontal="center" vertical="center" wrapText="1"/>
      <protection/>
    </xf>
    <xf numFmtId="43" fontId="37" fillId="0" borderId="0" xfId="44" applyFont="1" applyAlignment="1">
      <alignment/>
    </xf>
    <xf numFmtId="164" fontId="25" fillId="0" borderId="0" xfId="44" applyNumberFormat="1" applyFont="1" applyFill="1" applyAlignment="1">
      <alignment horizontal="right"/>
    </xf>
    <xf numFmtId="43" fontId="28" fillId="0" borderId="0" xfId="44" applyFont="1" applyFill="1" applyBorder="1" applyAlignment="1">
      <alignment horizontal="right"/>
    </xf>
    <xf numFmtId="38" fontId="33" fillId="0" borderId="0" xfId="59" applyNumberFormat="1" applyFont="1">
      <alignment/>
      <protection/>
    </xf>
    <xf numFmtId="0" fontId="33" fillId="0" borderId="0" xfId="60" applyFont="1" applyAlignment="1">
      <alignment horizontal="center"/>
      <protection/>
    </xf>
    <xf numFmtId="0" fontId="46" fillId="0" borderId="0" xfId="60" applyFont="1" applyAlignment="1">
      <alignment horizontal="center" vertical="center" wrapText="1"/>
      <protection/>
    </xf>
    <xf numFmtId="0" fontId="46" fillId="0" borderId="0" xfId="60" applyFont="1" applyAlignment="1">
      <alignment horizontal="right"/>
      <protection/>
    </xf>
    <xf numFmtId="38" fontId="33" fillId="0" borderId="0" xfId="60" applyNumberFormat="1" applyFont="1">
      <alignment/>
      <protection/>
    </xf>
    <xf numFmtId="0" fontId="46" fillId="0" borderId="0" xfId="60" applyFont="1" applyAlignment="1">
      <alignment horizontal="center"/>
      <protection/>
    </xf>
    <xf numFmtId="5" fontId="47" fillId="0" borderId="0" xfId="60" applyNumberFormat="1" applyFont="1" applyAlignment="1">
      <alignment horizontal="right"/>
      <protection/>
    </xf>
    <xf numFmtId="5" fontId="33" fillId="0" borderId="0" xfId="60" applyNumberFormat="1" applyFont="1" applyAlignment="1">
      <alignment horizontal="center"/>
      <protection/>
    </xf>
    <xf numFmtId="0" fontId="37" fillId="0" borderId="0" xfId="60" applyFont="1">
      <alignment/>
      <protection/>
    </xf>
    <xf numFmtId="38" fontId="37" fillId="0" borderId="0" xfId="60" applyNumberFormat="1" applyFont="1">
      <alignment/>
      <protection/>
    </xf>
    <xf numFmtId="0" fontId="47" fillId="0" borderId="0" xfId="59" applyFont="1" applyAlignment="1">
      <alignment horizontal="right"/>
      <protection/>
    </xf>
    <xf numFmtId="5" fontId="33" fillId="0" borderId="0" xfId="59" applyNumberFormat="1" applyFont="1">
      <alignment/>
      <protection/>
    </xf>
    <xf numFmtId="5" fontId="33" fillId="0" borderId="0" xfId="59" applyNumberFormat="1" applyFont="1" applyAlignment="1">
      <alignment horizontal="center"/>
      <protection/>
    </xf>
    <xf numFmtId="166" fontId="35" fillId="0" borderId="0" xfId="44" applyNumberFormat="1" applyFont="1" applyAlignment="1">
      <alignment horizontal="center"/>
    </xf>
    <xf numFmtId="43" fontId="48" fillId="0" borderId="0" xfId="59" applyNumberFormat="1" applyFont="1">
      <alignment/>
      <protection/>
    </xf>
    <xf numFmtId="166" fontId="22" fillId="0" borderId="0" xfId="44" applyNumberFormat="1" applyFont="1" applyAlignment="1">
      <alignment horizontal="left"/>
    </xf>
    <xf numFmtId="166" fontId="37" fillId="0" borderId="0" xfId="44" applyNumberFormat="1" applyFont="1" applyAlignment="1">
      <alignment horizontal="centerContinuous"/>
    </xf>
    <xf numFmtId="43" fontId="37" fillId="0" borderId="0" xfId="59" applyNumberFormat="1" applyFont="1">
      <alignment/>
      <protection/>
    </xf>
    <xf numFmtId="166" fontId="22" fillId="0" borderId="0" xfId="44" applyNumberFormat="1" applyFont="1" applyAlignment="1">
      <alignment horizontal="center"/>
    </xf>
    <xf numFmtId="43" fontId="22" fillId="0" borderId="0" xfId="59" applyNumberFormat="1" applyFont="1">
      <alignment/>
      <protection/>
    </xf>
    <xf numFmtId="166" fontId="28" fillId="0" borderId="0" xfId="44" applyNumberFormat="1" applyFont="1" applyFill="1" applyAlignment="1">
      <alignment horizontal="centerContinuous"/>
    </xf>
    <xf numFmtId="43" fontId="38" fillId="0" borderId="0" xfId="59" applyNumberFormat="1" applyFont="1">
      <alignment/>
      <protection/>
    </xf>
    <xf numFmtId="43" fontId="28" fillId="0" borderId="0" xfId="59" applyNumberFormat="1" applyFont="1" applyAlignment="1">
      <alignment horizontal="left"/>
      <protection/>
    </xf>
    <xf numFmtId="166" fontId="28" fillId="0" borderId="0" xfId="44" applyNumberFormat="1" applyFont="1" applyAlignment="1">
      <alignment horizontal="left"/>
    </xf>
    <xf numFmtId="166" fontId="25" fillId="0" borderId="0" xfId="44" applyNumberFormat="1" applyFont="1" applyAlignment="1">
      <alignment/>
    </xf>
    <xf numFmtId="166" fontId="25" fillId="0" borderId="0" xfId="44" applyNumberFormat="1" applyFont="1" applyFill="1" applyAlignment="1">
      <alignment/>
    </xf>
    <xf numFmtId="166" fontId="25" fillId="0" borderId="0" xfId="44" applyNumberFormat="1" applyFont="1" applyAlignment="1">
      <alignment horizontal="left"/>
    </xf>
    <xf numFmtId="38" fontId="25" fillId="0" borderId="0" xfId="44" applyNumberFormat="1" applyFont="1" applyFill="1" applyAlignment="1">
      <alignment/>
    </xf>
    <xf numFmtId="166" fontId="28" fillId="0" borderId="0" xfId="44" applyNumberFormat="1" applyFont="1" applyAlignment="1">
      <alignment horizontal="center"/>
    </xf>
    <xf numFmtId="43" fontId="28" fillId="0" borderId="0" xfId="44" applyFont="1" applyFill="1" applyAlignment="1">
      <alignment/>
    </xf>
    <xf numFmtId="43" fontId="28" fillId="0" borderId="0" xfId="44" applyFont="1" applyAlignment="1">
      <alignment/>
    </xf>
    <xf numFmtId="43" fontId="25" fillId="0" borderId="0" xfId="44" applyFont="1" applyAlignment="1">
      <alignment/>
    </xf>
    <xf numFmtId="43" fontId="28" fillId="0" borderId="0" xfId="44" applyFont="1" applyBorder="1" applyAlignment="1">
      <alignment/>
    </xf>
    <xf numFmtId="43" fontId="25" fillId="0" borderId="0" xfId="44" applyFont="1" applyBorder="1" applyAlignment="1">
      <alignment/>
    </xf>
    <xf numFmtId="166" fontId="25" fillId="0" borderId="0" xfId="44" applyNumberFormat="1" applyFont="1" applyAlignment="1">
      <alignment/>
    </xf>
    <xf numFmtId="43" fontId="44" fillId="0" borderId="0" xfId="44" applyFont="1" applyFill="1" applyAlignment="1">
      <alignment/>
    </xf>
    <xf numFmtId="43" fontId="45" fillId="0" borderId="0" xfId="44" applyFont="1" applyFill="1" applyAlignment="1">
      <alignment/>
    </xf>
    <xf numFmtId="43" fontId="45" fillId="0" borderId="0" xfId="59" applyNumberFormat="1" applyFont="1">
      <alignment/>
      <protection/>
    </xf>
    <xf numFmtId="6" fontId="28" fillId="0" borderId="15" xfId="44" applyNumberFormat="1" applyFont="1" applyBorder="1" applyAlignment="1">
      <alignment/>
    </xf>
    <xf numFmtId="43" fontId="28" fillId="0" borderId="15" xfId="44" applyFont="1" applyBorder="1" applyAlignment="1">
      <alignment/>
    </xf>
    <xf numFmtId="166" fontId="25" fillId="0" borderId="0" xfId="44" applyNumberFormat="1" applyFont="1" applyBorder="1" applyAlignment="1">
      <alignment/>
    </xf>
    <xf numFmtId="5" fontId="33" fillId="0" borderId="0" xfId="44" applyNumberFormat="1" applyFont="1" applyBorder="1" applyAlignment="1">
      <alignment/>
    </xf>
    <xf numFmtId="166" fontId="33" fillId="0" borderId="0" xfId="44" applyNumberFormat="1" applyFont="1" applyAlignment="1">
      <alignment horizontal="left"/>
    </xf>
    <xf numFmtId="166" fontId="33" fillId="0" borderId="0" xfId="44" applyNumberFormat="1" applyFont="1" applyAlignment="1">
      <alignment/>
    </xf>
    <xf numFmtId="166" fontId="33" fillId="0" borderId="0" xfId="44" applyNumberFormat="1" applyFont="1" applyBorder="1" applyAlignment="1">
      <alignment/>
    </xf>
    <xf numFmtId="43" fontId="33" fillId="0" borderId="0" xfId="59" applyNumberFormat="1" applyFont="1">
      <alignment/>
      <protection/>
    </xf>
    <xf numFmtId="166" fontId="37" fillId="0" borderId="0" xfId="44" applyNumberFormat="1" applyFont="1" applyAlignment="1">
      <alignment/>
    </xf>
    <xf numFmtId="164" fontId="25" fillId="0" borderId="0" xfId="44" applyNumberFormat="1" applyFont="1" applyAlignment="1">
      <alignment/>
    </xf>
    <xf numFmtId="0" fontId="35" fillId="0" borderId="0" xfId="59" applyFont="1" applyAlignment="1">
      <alignment horizontal="centerContinuous"/>
      <protection/>
    </xf>
    <xf numFmtId="43" fontId="35" fillId="0" borderId="0" xfId="44" applyFont="1" applyFill="1" applyAlignment="1">
      <alignment horizontal="centerContinuous"/>
    </xf>
    <xf numFmtId="43" fontId="35" fillId="0" borderId="0" xfId="44" applyFont="1" applyBorder="1" applyAlignment="1">
      <alignment horizontal="centerContinuous"/>
    </xf>
    <xf numFmtId="43" fontId="42" fillId="0" borderId="0" xfId="44" applyFont="1" applyBorder="1" applyAlignment="1">
      <alignment horizontal="centerContinuous"/>
    </xf>
    <xf numFmtId="43" fontId="42" fillId="0" borderId="0" xfId="44" applyFont="1" applyBorder="1" applyAlignment="1">
      <alignment/>
    </xf>
    <xf numFmtId="43" fontId="21" fillId="0" borderId="0" xfId="44" applyFont="1" applyFill="1" applyAlignment="1">
      <alignment horizontal="centerContinuous"/>
    </xf>
    <xf numFmtId="0" fontId="22" fillId="0" borderId="0" xfId="59" applyFont="1" applyAlignment="1">
      <alignment horizontal="centerContinuous"/>
      <protection/>
    </xf>
    <xf numFmtId="43" fontId="22" fillId="0" borderId="0" xfId="44" applyFont="1" applyFill="1" applyAlignment="1">
      <alignment horizontal="centerContinuous"/>
    </xf>
    <xf numFmtId="43" fontId="22" fillId="0" borderId="0" xfId="44" applyFont="1" applyBorder="1" applyAlignment="1">
      <alignment horizontal="centerContinuous"/>
    </xf>
    <xf numFmtId="43" fontId="37" fillId="0" borderId="0" xfId="44" applyFont="1" applyBorder="1" applyAlignment="1">
      <alignment horizontal="centerContinuous"/>
    </xf>
    <xf numFmtId="0" fontId="25" fillId="0" borderId="0" xfId="59" applyFont="1" applyAlignment="1">
      <alignment horizontal="centerContinuous"/>
      <protection/>
    </xf>
    <xf numFmtId="0" fontId="28" fillId="0" borderId="0" xfId="59" applyFont="1" applyAlignment="1">
      <alignment horizontal="center" wrapText="1"/>
      <protection/>
    </xf>
    <xf numFmtId="43" fontId="25" fillId="0" borderId="0" xfId="44" applyFont="1" applyFill="1" applyAlignment="1">
      <alignment/>
    </xf>
    <xf numFmtId="43" fontId="25" fillId="0" borderId="0" xfId="44" applyFont="1" applyBorder="1" applyAlignment="1">
      <alignment horizontal="left" wrapText="1"/>
    </xf>
    <xf numFmtId="0" fontId="25" fillId="0" borderId="0" xfId="59" applyFont="1" applyAlignment="1">
      <alignment horizontal="right"/>
      <protection/>
    </xf>
    <xf numFmtId="41" fontId="25" fillId="0" borderId="0" xfId="44" applyNumberFormat="1" applyFont="1" applyBorder="1" applyAlignment="1">
      <alignment horizontal="right"/>
    </xf>
    <xf numFmtId="38" fontId="25" fillId="0" borderId="0" xfId="59" applyNumberFormat="1" applyFont="1" applyAlignment="1">
      <alignment horizontal="right"/>
      <protection/>
    </xf>
    <xf numFmtId="38" fontId="28" fillId="0" borderId="0" xfId="59" applyNumberFormat="1" applyFont="1">
      <alignment/>
      <protection/>
    </xf>
    <xf numFmtId="38" fontId="25" fillId="0" borderId="14" xfId="44" applyNumberFormat="1" applyFont="1" applyFill="1" applyBorder="1" applyAlignment="1">
      <alignment horizontal="right"/>
    </xf>
    <xf numFmtId="38" fontId="28" fillId="0" borderId="15" xfId="44" applyNumberFormat="1" applyFont="1" applyBorder="1" applyAlignment="1">
      <alignment horizontal="right"/>
    </xf>
    <xf numFmtId="38" fontId="28" fillId="0" borderId="0" xfId="59" applyNumberFormat="1" applyFont="1" applyAlignment="1">
      <alignment horizontal="center" wrapText="1"/>
      <protection/>
    </xf>
    <xf numFmtId="43" fontId="44" fillId="0" borderId="0" xfId="44" applyFont="1" applyBorder="1" applyAlignment="1">
      <alignment horizontal="right"/>
    </xf>
    <xf numFmtId="43" fontId="45" fillId="0" borderId="0" xfId="44" applyFont="1" applyFill="1" applyAlignment="1">
      <alignment horizontal="right"/>
    </xf>
    <xf numFmtId="43" fontId="41" fillId="0" borderId="0" xfId="44" applyFont="1" applyBorder="1" applyAlignment="1">
      <alignment horizontal="right"/>
    </xf>
    <xf numFmtId="43" fontId="45" fillId="0" borderId="0" xfId="44" applyFont="1" applyBorder="1" applyAlignment="1">
      <alignment horizontal="right"/>
    </xf>
    <xf numFmtId="38" fontId="45" fillId="0" borderId="0" xfId="59" applyNumberFormat="1" applyFont="1" applyAlignment="1">
      <alignment horizontal="right"/>
      <protection/>
    </xf>
    <xf numFmtId="43" fontId="29" fillId="0" borderId="0" xfId="44" applyFont="1" applyBorder="1" applyAlignment="1">
      <alignment horizontal="right"/>
    </xf>
    <xf numFmtId="43" fontId="29" fillId="0" borderId="14" xfId="44" applyFont="1" applyBorder="1" applyAlignment="1">
      <alignment horizontal="right"/>
    </xf>
    <xf numFmtId="43" fontId="28" fillId="0" borderId="14" xfId="44" applyFont="1" applyFill="1" applyBorder="1" applyAlignment="1">
      <alignment horizontal="right"/>
    </xf>
    <xf numFmtId="7" fontId="49" fillId="0" borderId="0" xfId="59" applyNumberFormat="1" applyFont="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Q21%20Financial%20Resul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 - Rounded"/>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IS Flux Analysis - 3"/>
      <sheetName val="Claims Incurred"/>
      <sheetName val="Underwriting Expenses - 1"/>
      <sheetName val="Underwriting Expenses - 2"/>
      <sheetName val="Underwriting Expenses - 3"/>
      <sheetName val="Business Results - 1"/>
      <sheetName val="Business Results - 2"/>
      <sheetName val="Business Results - 3"/>
    </sheetNames>
    <sheetDataSet>
      <sheetData sheetId="0">
        <row r="25">
          <cell r="J25">
            <v>4608753</v>
          </cell>
        </row>
        <row r="30">
          <cell r="J30">
            <v>1684226</v>
          </cell>
        </row>
        <row r="34">
          <cell r="J34">
            <v>1666716</v>
          </cell>
        </row>
        <row r="38">
          <cell r="J38">
            <v>12449</v>
          </cell>
        </row>
        <row r="48">
          <cell r="J48">
            <v>86860</v>
          </cell>
        </row>
        <row r="56">
          <cell r="J56">
            <v>14102</v>
          </cell>
        </row>
        <row r="68">
          <cell r="I68">
            <v>0</v>
          </cell>
        </row>
        <row r="69">
          <cell r="I69">
            <v>0</v>
          </cell>
        </row>
        <row r="70">
          <cell r="I70">
            <v>0</v>
          </cell>
        </row>
        <row r="72">
          <cell r="I72">
            <v>-2054544</v>
          </cell>
        </row>
        <row r="73">
          <cell r="I73">
            <v>-765537</v>
          </cell>
        </row>
        <row r="74">
          <cell r="I74">
            <v>-5637</v>
          </cell>
        </row>
        <row r="126">
          <cell r="J126">
            <v>-118598</v>
          </cell>
        </row>
        <row r="130">
          <cell r="J130">
            <v>-1951</v>
          </cell>
        </row>
        <row r="134">
          <cell r="J134">
            <v>-9531</v>
          </cell>
        </row>
        <row r="143">
          <cell r="J143">
            <v>-132973</v>
          </cell>
        </row>
        <row r="166">
          <cell r="J166">
            <v>-51321</v>
          </cell>
        </row>
        <row r="169">
          <cell r="J169">
            <v>-470490</v>
          </cell>
        </row>
        <row r="175">
          <cell r="J175">
            <v>-150976</v>
          </cell>
        </row>
        <row r="181">
          <cell r="J181">
            <v>-53548</v>
          </cell>
        </row>
        <row r="189">
          <cell r="H189">
            <v>1113</v>
          </cell>
        </row>
        <row r="193">
          <cell r="G193">
            <v>741785</v>
          </cell>
        </row>
        <row r="206">
          <cell r="G206">
            <v>0</v>
          </cell>
          <cell r="I206">
            <v>694</v>
          </cell>
        </row>
        <row r="207">
          <cell r="G207">
            <v>0</v>
          </cell>
          <cell r="I207">
            <v>241</v>
          </cell>
        </row>
        <row r="209">
          <cell r="G209">
            <v>2504</v>
          </cell>
          <cell r="I209">
            <v>31922</v>
          </cell>
        </row>
        <row r="210">
          <cell r="G210">
            <v>843</v>
          </cell>
          <cell r="I210">
            <v>13984</v>
          </cell>
        </row>
        <row r="211">
          <cell r="G211">
            <v>0</v>
          </cell>
          <cell r="I211">
            <v>-148</v>
          </cell>
        </row>
        <row r="213">
          <cell r="G213">
            <v>-995200</v>
          </cell>
          <cell r="I213">
            <v>-4135998</v>
          </cell>
        </row>
        <row r="214">
          <cell r="G214">
            <v>-349818</v>
          </cell>
          <cell r="I214">
            <v>-1551606</v>
          </cell>
        </row>
        <row r="215">
          <cell r="G215">
            <v>-1692</v>
          </cell>
          <cell r="I215">
            <v>-12579</v>
          </cell>
        </row>
        <row r="255">
          <cell r="H255">
            <v>-22382</v>
          </cell>
          <cell r="J255">
            <v>-63928</v>
          </cell>
        </row>
        <row r="262">
          <cell r="H262">
            <v>-9129</v>
          </cell>
          <cell r="J262">
            <v>-31992</v>
          </cell>
        </row>
        <row r="265">
          <cell r="H265">
            <v>-2480</v>
          </cell>
          <cell r="J265">
            <v>-9490</v>
          </cell>
        </row>
        <row r="278">
          <cell r="G278">
            <v>-800</v>
          </cell>
          <cell r="I278">
            <v>-140989</v>
          </cell>
        </row>
        <row r="279">
          <cell r="G279">
            <v>-1283</v>
          </cell>
          <cell r="I279">
            <v>-1283</v>
          </cell>
        </row>
        <row r="281">
          <cell r="G281">
            <v>-5450</v>
          </cell>
          <cell r="I281">
            <v>-5450</v>
          </cell>
        </row>
        <row r="283">
          <cell r="H283">
            <v>-7533</v>
          </cell>
          <cell r="J283">
            <v>-147722</v>
          </cell>
        </row>
        <row r="361">
          <cell r="H361">
            <v>0</v>
          </cell>
          <cell r="J361">
            <v>-12</v>
          </cell>
        </row>
        <row r="365">
          <cell r="H365">
            <v>-237</v>
          </cell>
          <cell r="J365">
            <v>-3692</v>
          </cell>
        </row>
        <row r="369">
          <cell r="H369">
            <v>107611</v>
          </cell>
          <cell r="J369">
            <v>464343</v>
          </cell>
        </row>
        <row r="371">
          <cell r="H371">
            <v>107374</v>
          </cell>
          <cell r="J371">
            <v>460639</v>
          </cell>
        </row>
        <row r="374">
          <cell r="H374">
            <v>6105</v>
          </cell>
          <cell r="J374">
            <v>36111</v>
          </cell>
        </row>
        <row r="376">
          <cell r="H376">
            <v>4100</v>
          </cell>
          <cell r="J376">
            <v>16495</v>
          </cell>
        </row>
        <row r="379">
          <cell r="H379">
            <v>5040</v>
          </cell>
          <cell r="J379">
            <v>23140</v>
          </cell>
        </row>
        <row r="381">
          <cell r="H381">
            <v>15245</v>
          </cell>
          <cell r="J381">
            <v>75746</v>
          </cell>
        </row>
        <row r="602">
          <cell r="H602">
            <v>-682213</v>
          </cell>
          <cell r="J602">
            <v>1629523</v>
          </cell>
        </row>
      </sheetData>
      <sheetData sheetId="13">
        <row r="9">
          <cell r="B9">
            <v>281676</v>
          </cell>
          <cell r="C9">
            <v>25000</v>
          </cell>
          <cell r="D9">
            <v>0</v>
          </cell>
        </row>
        <row r="10">
          <cell r="B10">
            <v>81882</v>
          </cell>
          <cell r="C10">
            <v>22500</v>
          </cell>
          <cell r="D10">
            <v>10000</v>
          </cell>
        </row>
        <row r="11">
          <cell r="B11">
            <v>0</v>
          </cell>
          <cell r="C11">
            <v>0</v>
          </cell>
          <cell r="D11">
            <v>0</v>
          </cell>
        </row>
        <row r="16">
          <cell r="B16">
            <v>203945</v>
          </cell>
          <cell r="C16">
            <v>72162</v>
          </cell>
          <cell r="D16">
            <v>0</v>
          </cell>
        </row>
        <row r="17">
          <cell r="B17">
            <v>59285</v>
          </cell>
          <cell r="C17">
            <v>64945</v>
          </cell>
          <cell r="D17">
            <v>0</v>
          </cell>
        </row>
        <row r="18">
          <cell r="B18">
            <v>0</v>
          </cell>
          <cell r="C18">
            <v>0</v>
          </cell>
          <cell r="D18">
            <v>0</v>
          </cell>
        </row>
      </sheetData>
      <sheetData sheetId="14">
        <row r="12">
          <cell r="E12">
            <v>163177</v>
          </cell>
        </row>
        <row r="19">
          <cell r="E19">
            <v>92885</v>
          </cell>
        </row>
        <row r="22">
          <cell r="B22">
            <v>112079</v>
          </cell>
          <cell r="C22">
            <v>43855</v>
          </cell>
          <cell r="D22">
            <v>0</v>
          </cell>
        </row>
        <row r="23">
          <cell r="B23">
            <v>32580</v>
          </cell>
          <cell r="C23">
            <v>39470</v>
          </cell>
          <cell r="D23">
            <v>28078</v>
          </cell>
        </row>
        <row r="24">
          <cell r="B24">
            <v>0</v>
          </cell>
          <cell r="C24">
            <v>0</v>
          </cell>
          <cell r="D24">
            <v>0</v>
          </cell>
        </row>
      </sheetData>
      <sheetData sheetId="15">
        <row r="9">
          <cell r="E9">
            <v>572</v>
          </cell>
          <cell r="K9">
            <v>2101</v>
          </cell>
        </row>
        <row r="10">
          <cell r="E10">
            <v>498</v>
          </cell>
          <cell r="K10">
            <v>842</v>
          </cell>
        </row>
        <row r="11">
          <cell r="E11">
            <v>0</v>
          </cell>
          <cell r="K11">
            <v>0</v>
          </cell>
        </row>
        <row r="12">
          <cell r="C12">
            <v>3318</v>
          </cell>
          <cell r="I12">
            <v>-375</v>
          </cell>
        </row>
        <row r="15">
          <cell r="E15">
            <v>53083</v>
          </cell>
          <cell r="K15">
            <v>-12298</v>
          </cell>
        </row>
        <row r="16">
          <cell r="E16">
            <v>179444</v>
          </cell>
          <cell r="K16">
            <v>-29503</v>
          </cell>
        </row>
        <row r="17">
          <cell r="E17">
            <v>0</v>
          </cell>
          <cell r="K17">
            <v>0</v>
          </cell>
        </row>
        <row r="18">
          <cell r="C18">
            <v>39724</v>
          </cell>
          <cell r="I18">
            <v>-81525</v>
          </cell>
        </row>
        <row r="21">
          <cell r="E21">
            <v>42364</v>
          </cell>
          <cell r="K21">
            <v>-9384</v>
          </cell>
        </row>
        <row r="22">
          <cell r="E22">
            <v>175524</v>
          </cell>
          <cell r="K22">
            <v>-18445</v>
          </cell>
        </row>
        <row r="23">
          <cell r="E23">
            <v>0</v>
          </cell>
          <cell r="K23">
            <v>0</v>
          </cell>
        </row>
        <row r="24">
          <cell r="C24">
            <v>48564</v>
          </cell>
          <cell r="I24">
            <v>-76393</v>
          </cell>
        </row>
        <row r="30">
          <cell r="C30">
            <v>91606</v>
          </cell>
          <cell r="E30">
            <v>451485</v>
          </cell>
          <cell r="I30">
            <v>-158293</v>
          </cell>
        </row>
      </sheetData>
      <sheetData sheetId="16">
        <row r="9">
          <cell r="E9">
            <v>45434</v>
          </cell>
          <cell r="K9">
            <v>49166</v>
          </cell>
        </row>
        <row r="10">
          <cell r="E10">
            <v>23984</v>
          </cell>
          <cell r="K10">
            <v>11886</v>
          </cell>
        </row>
        <row r="11">
          <cell r="E11">
            <v>0</v>
          </cell>
          <cell r="K11">
            <v>0</v>
          </cell>
        </row>
        <row r="12">
          <cell r="C12">
            <v>52853</v>
          </cell>
          <cell r="I12">
            <v>8199</v>
          </cell>
        </row>
        <row r="15">
          <cell r="E15">
            <v>1373232</v>
          </cell>
          <cell r="K15">
            <v>210049</v>
          </cell>
        </row>
        <row r="16">
          <cell r="E16">
            <v>717887</v>
          </cell>
          <cell r="K16">
            <v>134571</v>
          </cell>
        </row>
        <row r="17">
          <cell r="E17">
            <v>0</v>
          </cell>
          <cell r="K17">
            <v>0</v>
          </cell>
        </row>
        <row r="18">
          <cell r="C18">
            <v>173013</v>
          </cell>
          <cell r="I18">
            <v>171607</v>
          </cell>
        </row>
        <row r="21">
          <cell r="E21">
            <v>381574</v>
          </cell>
          <cell r="K21">
            <v>52632</v>
          </cell>
        </row>
        <row r="22">
          <cell r="E22">
            <v>261813</v>
          </cell>
          <cell r="K22">
            <v>27587</v>
          </cell>
        </row>
        <row r="23">
          <cell r="E23">
            <v>0</v>
          </cell>
          <cell r="K23">
            <v>0</v>
          </cell>
        </row>
        <row r="24">
          <cell r="C24">
            <v>85566</v>
          </cell>
          <cell r="I24">
            <v>-5347</v>
          </cell>
        </row>
        <row r="30">
          <cell r="C30">
            <v>311432</v>
          </cell>
          <cell r="E30">
            <v>2803924</v>
          </cell>
          <cell r="I30">
            <v>174459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56"/>
  <sheetViews>
    <sheetView tabSelected="1" zoomScalePageLayoutView="0" workbookViewId="0" topLeftCell="A1">
      <selection activeCell="A1" sqref="A1:D1"/>
    </sheetView>
  </sheetViews>
  <sheetFormatPr defaultColWidth="15.7109375" defaultRowHeight="15" customHeight="1"/>
  <cols>
    <col min="1" max="1" width="52.57421875" style="11" customWidth="1"/>
    <col min="2" max="3" width="15.7109375" style="40" customWidth="1"/>
    <col min="4" max="4" width="17.28125" style="40" customWidth="1"/>
    <col min="5" max="16384" width="15.7109375" style="11" customWidth="1"/>
  </cols>
  <sheetData>
    <row r="1" spans="1:4" s="2" customFormat="1" ht="30" customHeight="1">
      <c r="A1" s="305" t="s">
        <v>0</v>
      </c>
      <c r="B1" s="305"/>
      <c r="C1" s="305"/>
      <c r="D1" s="305"/>
    </row>
    <row r="2" spans="1:4" s="2" customFormat="1" ht="15" customHeight="1">
      <c r="A2" s="3"/>
      <c r="B2" s="3"/>
      <c r="C2" s="3"/>
      <c r="D2" s="3"/>
    </row>
    <row r="3" spans="1:4" s="5" customFormat="1" ht="15" customHeight="1">
      <c r="A3" s="4" t="s">
        <v>1</v>
      </c>
      <c r="B3" s="4"/>
      <c r="C3" s="4"/>
      <c r="D3" s="4"/>
    </row>
    <row r="4" spans="1:4" s="5" customFormat="1" ht="15" customHeight="1">
      <c r="A4" s="6" t="s">
        <v>2</v>
      </c>
      <c r="B4" s="6"/>
      <c r="C4" s="6"/>
      <c r="D4" s="6"/>
    </row>
    <row r="5" spans="1:4" s="5" customFormat="1" ht="15" customHeight="1">
      <c r="A5" s="7"/>
      <c r="B5" s="8"/>
      <c r="C5" s="8"/>
      <c r="D5" s="8"/>
    </row>
    <row r="6" spans="1:4" ht="45" customHeight="1">
      <c r="A6" s="9"/>
      <c r="B6" s="10" t="s">
        <v>3</v>
      </c>
      <c r="C6" s="10" t="s">
        <v>4</v>
      </c>
      <c r="D6" s="10" t="s">
        <v>5</v>
      </c>
    </row>
    <row r="7" spans="1:4" ht="15" customHeight="1">
      <c r="A7" s="12" t="s">
        <v>6</v>
      </c>
      <c r="B7" s="13"/>
      <c r="C7" s="13"/>
      <c r="D7" s="13"/>
    </row>
    <row r="8" spans="1:4" ht="15" customHeight="1">
      <c r="A8" s="14" t="s">
        <v>7</v>
      </c>
      <c r="B8" s="15">
        <f>'[1]TB - Rounded'!J30</f>
        <v>1684226</v>
      </c>
      <c r="C8" s="16">
        <v>0</v>
      </c>
      <c r="D8" s="15">
        <f>SUM(B8:C8)</f>
        <v>1684226</v>
      </c>
    </row>
    <row r="9" spans="1:4" ht="15" customHeight="1">
      <c r="A9" s="14" t="s">
        <v>8</v>
      </c>
      <c r="B9" s="17">
        <f>'[1]TB - Rounded'!J34</f>
        <v>1666716</v>
      </c>
      <c r="C9" s="16">
        <v>0</v>
      </c>
      <c r="D9" s="17">
        <f>SUM(B9:C9)</f>
        <v>1666716</v>
      </c>
    </row>
    <row r="10" spans="1:4" ht="15" customHeight="1">
      <c r="A10" s="14" t="s">
        <v>9</v>
      </c>
      <c r="B10" s="17">
        <f>'[1]TB - Rounded'!J25</f>
        <v>4608753</v>
      </c>
      <c r="C10" s="16">
        <v>0</v>
      </c>
      <c r="D10" s="17">
        <f>SUM(B10:C10)</f>
        <v>4608753</v>
      </c>
    </row>
    <row r="11" spans="1:4" ht="15" customHeight="1">
      <c r="A11" s="14" t="s">
        <v>10</v>
      </c>
      <c r="B11" s="17">
        <v>642435</v>
      </c>
      <c r="C11" s="17">
        <f>B11</f>
        <v>642435</v>
      </c>
      <c r="D11" s="18">
        <v>0</v>
      </c>
    </row>
    <row r="12" spans="1:4" ht="15" customHeight="1">
      <c r="A12" s="14" t="s">
        <v>11</v>
      </c>
      <c r="B12" s="17">
        <v>136975</v>
      </c>
      <c r="C12" s="17">
        <f>B12</f>
        <v>136975</v>
      </c>
      <c r="D12" s="18">
        <v>0</v>
      </c>
    </row>
    <row r="13" spans="1:4" ht="15" customHeight="1">
      <c r="A13" s="14" t="s">
        <v>12</v>
      </c>
      <c r="B13" s="19">
        <f>'Equity YTD-4'!B35</f>
        <v>12449</v>
      </c>
      <c r="C13" s="16">
        <v>0</v>
      </c>
      <c r="D13" s="17">
        <f>SUM(B13:C13)</f>
        <v>12449</v>
      </c>
    </row>
    <row r="14" spans="1:4" ht="15" customHeight="1">
      <c r="A14" s="14" t="s">
        <v>13</v>
      </c>
      <c r="B14" s="17">
        <f>91111-52810</f>
        <v>38301</v>
      </c>
      <c r="C14" s="17">
        <f>B14</f>
        <v>38301</v>
      </c>
      <c r="D14" s="18">
        <f>B14-C14</f>
        <v>0</v>
      </c>
    </row>
    <row r="15" spans="1:4" ht="15" customHeight="1">
      <c r="A15" s="14" t="s">
        <v>14</v>
      </c>
      <c r="B15" s="19">
        <f>124419-13905+'[1]TB - Rounded'!J56</f>
        <v>124616</v>
      </c>
      <c r="C15" s="19">
        <f>124419-13905</f>
        <v>110514</v>
      </c>
      <c r="D15" s="17">
        <f>B15-C15</f>
        <v>14102</v>
      </c>
    </row>
    <row r="16" spans="1:4" ht="15" customHeight="1">
      <c r="A16" s="14" t="s">
        <v>15</v>
      </c>
      <c r="B16" s="19">
        <f>17949-8771+1</f>
        <v>9179</v>
      </c>
      <c r="C16" s="19">
        <f>B16</f>
        <v>9179</v>
      </c>
      <c r="D16" s="16">
        <f>B16-C16</f>
        <v>0</v>
      </c>
    </row>
    <row r="17" spans="1:6" ht="15" customHeight="1">
      <c r="A17" s="14" t="s">
        <v>16</v>
      </c>
      <c r="B17" s="19">
        <f>'[1]TB - Rounded'!J48+10</f>
        <v>86870</v>
      </c>
      <c r="C17" s="19">
        <v>10</v>
      </c>
      <c r="D17" s="17">
        <f>B17-C17</f>
        <v>86860</v>
      </c>
      <c r="F17" s="20"/>
    </row>
    <row r="18" spans="1:4" ht="15" customHeight="1">
      <c r="A18" s="21" t="s">
        <v>17</v>
      </c>
      <c r="B18" s="22">
        <f>SUM(B8:B17)</f>
        <v>9010520</v>
      </c>
      <c r="C18" s="22">
        <f>SUM(C8:C17)</f>
        <v>937414</v>
      </c>
      <c r="D18" s="22">
        <f>SUM(D8:D17)</f>
        <v>8073106</v>
      </c>
    </row>
    <row r="19" spans="1:4" ht="15" customHeight="1">
      <c r="A19" s="21"/>
      <c r="B19" s="24"/>
      <c r="C19" s="24"/>
      <c r="D19" s="25"/>
    </row>
    <row r="20" spans="1:4" ht="15" customHeight="1">
      <c r="A20" s="26" t="s">
        <v>18</v>
      </c>
      <c r="B20" s="27"/>
      <c r="C20" s="27"/>
      <c r="D20" s="27"/>
    </row>
    <row r="21" spans="1:4" ht="15" customHeight="1">
      <c r="A21" s="14" t="s">
        <v>19</v>
      </c>
      <c r="B21" s="27"/>
      <c r="C21" s="28">
        <f>-'[1]TB - Rounded'!J169</f>
        <v>470490</v>
      </c>
      <c r="D21" s="27"/>
    </row>
    <row r="22" spans="1:4" ht="15" customHeight="1">
      <c r="A22" s="14" t="s">
        <v>20</v>
      </c>
      <c r="B22" s="27"/>
      <c r="C22" s="28">
        <f>-'[1]TB - Rounded'!J166</f>
        <v>51321</v>
      </c>
      <c r="D22" s="27"/>
    </row>
    <row r="23" spans="1:4" ht="15" customHeight="1">
      <c r="A23" s="14" t="s">
        <v>21</v>
      </c>
      <c r="B23" s="27"/>
      <c r="C23" s="28">
        <f>-'[1]TB - Rounded'!J175</f>
        <v>150976</v>
      </c>
      <c r="D23" s="27"/>
    </row>
    <row r="24" spans="1:4" ht="15" customHeight="1">
      <c r="A24" s="14" t="s">
        <v>22</v>
      </c>
      <c r="B24" s="27"/>
      <c r="C24" s="28">
        <f>-'[1]TB - Rounded'!J181-1</f>
        <v>53547</v>
      </c>
      <c r="D24" s="25"/>
    </row>
    <row r="25" spans="1:4" ht="15" customHeight="1">
      <c r="A25" s="14" t="s">
        <v>23</v>
      </c>
      <c r="B25" s="27"/>
      <c r="C25" s="28">
        <f>-'[1]TB - Rounded'!J134</f>
        <v>9531</v>
      </c>
      <c r="D25" s="25"/>
    </row>
    <row r="26" spans="1:4" ht="15" customHeight="1">
      <c r="A26" s="14" t="s">
        <v>24</v>
      </c>
      <c r="B26" s="27"/>
      <c r="C26" s="29">
        <f>-'[1]TB - Rounded'!J130</f>
        <v>1951</v>
      </c>
      <c r="D26" s="25"/>
    </row>
    <row r="27" spans="1:4" ht="15" customHeight="1">
      <c r="A27" s="14"/>
      <c r="B27" s="30"/>
      <c r="C27" s="27"/>
      <c r="D27" s="25"/>
    </row>
    <row r="28" spans="1:4" ht="15" customHeight="1">
      <c r="A28" s="21" t="s">
        <v>25</v>
      </c>
      <c r="B28" s="27"/>
      <c r="C28" s="27"/>
      <c r="D28" s="31">
        <f>SUM(C21:C26)</f>
        <v>737816</v>
      </c>
    </row>
    <row r="29" spans="1:4" ht="15" customHeight="1">
      <c r="A29" s="32"/>
      <c r="B29" s="27"/>
      <c r="C29" s="27"/>
      <c r="D29" s="27"/>
    </row>
    <row r="30" spans="1:4" ht="15" customHeight="1">
      <c r="A30" s="26" t="s">
        <v>26</v>
      </c>
      <c r="B30" s="27"/>
      <c r="C30" s="27"/>
      <c r="D30" s="27"/>
    </row>
    <row r="31" spans="1:4" ht="15" customHeight="1">
      <c r="A31" s="14" t="s">
        <v>27</v>
      </c>
      <c r="B31" s="27"/>
      <c r="C31" s="28">
        <f>'Equity YTD-4'!F43</f>
        <v>2825718</v>
      </c>
      <c r="D31" s="27"/>
    </row>
    <row r="32" spans="1:4" ht="15" customHeight="1">
      <c r="A32" s="14" t="s">
        <v>28</v>
      </c>
      <c r="B32" s="27"/>
      <c r="C32" s="28">
        <f>'Losses Incurred YTD-10'!F18</f>
        <v>421058</v>
      </c>
      <c r="D32" s="25"/>
    </row>
    <row r="33" spans="1:4" ht="15" customHeight="1">
      <c r="A33" s="14" t="s">
        <v>29</v>
      </c>
      <c r="B33" s="27"/>
      <c r="C33" s="28">
        <f>'Losses Incurred YTD-10'!F24</f>
        <v>400337</v>
      </c>
      <c r="D33" s="25"/>
    </row>
    <row r="34" spans="1:4" ht="15" customHeight="1">
      <c r="A34" s="14" t="s">
        <v>30</v>
      </c>
      <c r="B34" s="27"/>
      <c r="C34" s="28">
        <f>'[1]Unpaid Loss Expense Reserves-14'!E12</f>
        <v>163177</v>
      </c>
      <c r="D34" s="25"/>
    </row>
    <row r="35" spans="1:4" ht="15" customHeight="1">
      <c r="A35" s="14" t="s">
        <v>31</v>
      </c>
      <c r="B35" s="24"/>
      <c r="C35" s="28">
        <f>'[1]Unpaid Loss Expense Reserves-14'!E19</f>
        <v>92885</v>
      </c>
      <c r="D35" s="25"/>
    </row>
    <row r="36" spans="1:4" ht="15" customHeight="1">
      <c r="A36" s="14" t="s">
        <v>32</v>
      </c>
      <c r="B36" s="27"/>
      <c r="C36" s="28">
        <f>'Equity YTD-4'!F46</f>
        <v>132973</v>
      </c>
      <c r="D36" s="27"/>
    </row>
    <row r="37" spans="1:4" ht="15" customHeight="1">
      <c r="A37" s="14" t="s">
        <v>33</v>
      </c>
      <c r="B37" s="27"/>
      <c r="C37" s="29">
        <f>'Equity YTD-4'!F47</f>
        <v>118598</v>
      </c>
      <c r="D37" s="27"/>
    </row>
    <row r="38" spans="1:4" ht="15" customHeight="1">
      <c r="A38" s="14"/>
      <c r="B38" s="25"/>
      <c r="C38" s="27"/>
      <c r="D38" s="27"/>
    </row>
    <row r="39" spans="1:4" ht="15" customHeight="1">
      <c r="A39" s="33" t="s">
        <v>34</v>
      </c>
      <c r="B39" s="27"/>
      <c r="C39" s="24"/>
      <c r="D39" s="31">
        <f>SUM(C31:C37)</f>
        <v>4154746</v>
      </c>
    </row>
    <row r="40" spans="1:4" ht="15" customHeight="1">
      <c r="A40" s="33"/>
      <c r="B40" s="27"/>
      <c r="C40" s="24"/>
      <c r="D40" s="34"/>
    </row>
    <row r="41" spans="1:4" ht="15" customHeight="1">
      <c r="A41" s="21" t="s">
        <v>35</v>
      </c>
      <c r="B41" s="27"/>
      <c r="C41" s="24"/>
      <c r="D41" s="35">
        <f>D28+D39</f>
        <v>4892562</v>
      </c>
    </row>
    <row r="42" spans="1:4" ht="15" customHeight="1">
      <c r="A42" s="32"/>
      <c r="B42" s="27"/>
      <c r="C42" s="24"/>
      <c r="D42" s="27"/>
    </row>
    <row r="43" spans="1:4" ht="15" customHeight="1">
      <c r="A43" s="26" t="s">
        <v>36</v>
      </c>
      <c r="B43" s="27"/>
      <c r="C43" s="24"/>
      <c r="D43" s="27"/>
    </row>
    <row r="44" spans="1:4" ht="15" customHeight="1">
      <c r="A44" s="14" t="s">
        <v>37</v>
      </c>
      <c r="B44" s="27"/>
      <c r="C44" s="24"/>
      <c r="D44" s="36">
        <f>D18-D41</f>
        <v>3180544</v>
      </c>
    </row>
    <row r="45" spans="1:4" ht="15" customHeight="1">
      <c r="A45" s="32"/>
      <c r="B45" s="24"/>
      <c r="C45" s="24"/>
      <c r="D45" s="27"/>
    </row>
    <row r="46" spans="1:4" ht="15" customHeight="1" thickBot="1">
      <c r="A46" s="33" t="s">
        <v>38</v>
      </c>
      <c r="B46" s="27"/>
      <c r="C46" s="27"/>
      <c r="D46" s="37">
        <f>D41+D44</f>
        <v>8073106</v>
      </c>
    </row>
    <row r="47" spans="1:4" ht="15" customHeight="1" thickTop="1">
      <c r="A47" s="38"/>
      <c r="B47" s="39"/>
      <c r="C47" s="39"/>
      <c r="D47" s="39"/>
    </row>
    <row r="48" ht="15" customHeight="1">
      <c r="D48" s="39"/>
    </row>
    <row r="49" ht="15" customHeight="1">
      <c r="D49" s="39"/>
    </row>
    <row r="50" ht="15" customHeight="1">
      <c r="D50" s="39"/>
    </row>
    <row r="51" ht="15" customHeight="1">
      <c r="D51" s="39"/>
    </row>
    <row r="52" ht="15" customHeight="1">
      <c r="D52" s="39"/>
    </row>
    <row r="56" spans="2:4" s="41" customFormat="1" ht="15" customHeight="1">
      <c r="B56" s="42"/>
      <c r="C56" s="42"/>
      <c r="D56" s="42"/>
    </row>
  </sheetData>
  <sheetProtection/>
  <mergeCells count="4">
    <mergeCell ref="A1:D1"/>
    <mergeCell ref="A2:D2"/>
    <mergeCell ref="A3:D3"/>
    <mergeCell ref="A4:D4"/>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50" customWidth="1"/>
    <col min="2" max="4" width="16.7109375" style="274" customWidth="1"/>
    <col min="5" max="6" width="16.7109375" style="268" customWidth="1"/>
    <col min="7" max="16384" width="15.7109375" style="23" customWidth="1"/>
  </cols>
  <sheetData>
    <row r="1" spans="1:6" s="242" customFormat="1" ht="24.75" customHeight="1">
      <c r="A1" s="241" t="s">
        <v>0</v>
      </c>
      <c r="B1" s="241"/>
      <c r="C1" s="241"/>
      <c r="D1" s="241"/>
      <c r="E1" s="241"/>
      <c r="F1" s="241"/>
    </row>
    <row r="2" spans="1:6" s="245" customFormat="1" ht="15" customHeight="1">
      <c r="A2" s="243"/>
      <c r="B2" s="244"/>
      <c r="C2" s="244"/>
      <c r="D2" s="244"/>
      <c r="E2" s="244"/>
      <c r="F2" s="244"/>
    </row>
    <row r="3" spans="1:6" s="247" customFormat="1" ht="15" customHeight="1">
      <c r="A3" s="246" t="s">
        <v>184</v>
      </c>
      <c r="B3" s="246"/>
      <c r="C3" s="246"/>
      <c r="D3" s="246"/>
      <c r="E3" s="246"/>
      <c r="F3" s="246"/>
    </row>
    <row r="4" spans="1:6" s="247" customFormat="1" ht="15" customHeight="1">
      <c r="A4" s="246" t="s">
        <v>197</v>
      </c>
      <c r="B4" s="246"/>
      <c r="C4" s="246"/>
      <c r="D4" s="246"/>
      <c r="E4" s="246"/>
      <c r="F4" s="246"/>
    </row>
    <row r="5" spans="1:6" s="249" customFormat="1" ht="15" customHeight="1">
      <c r="A5" s="243"/>
      <c r="B5" s="248"/>
      <c r="C5" s="248"/>
      <c r="D5" s="248"/>
      <c r="E5" s="244"/>
      <c r="F5" s="244"/>
    </row>
    <row r="6" spans="2:6" ht="30" customHeight="1">
      <c r="B6" s="199" t="s">
        <v>71</v>
      </c>
      <c r="C6" s="199" t="s">
        <v>72</v>
      </c>
      <c r="D6" s="199" t="s">
        <v>73</v>
      </c>
      <c r="E6" s="199" t="s">
        <v>74</v>
      </c>
      <c r="F6" s="200" t="s">
        <v>75</v>
      </c>
    </row>
    <row r="7" spans="1:6" ht="15" customHeight="1">
      <c r="A7" s="251" t="s">
        <v>186</v>
      </c>
      <c r="B7" s="252"/>
      <c r="C7" s="252"/>
      <c r="D7" s="252"/>
      <c r="E7" s="252"/>
      <c r="F7" s="252"/>
    </row>
    <row r="8" spans="1:6" ht="15" customHeight="1">
      <c r="A8" s="251" t="s">
        <v>187</v>
      </c>
      <c r="B8" s="253"/>
      <c r="C8" s="253"/>
      <c r="D8" s="253"/>
      <c r="E8" s="253"/>
      <c r="F8" s="253"/>
    </row>
    <row r="9" spans="1:6" ht="15" customHeight="1">
      <c r="A9" s="254" t="s">
        <v>188</v>
      </c>
      <c r="B9" s="181">
        <f>'[1]Loss Expenses Paid YTD-16'!E21</f>
        <v>381574</v>
      </c>
      <c r="C9" s="181">
        <f>'[1]Loss Expenses Paid YTD-16'!E15+'[1]TB - Rounded'!I281</f>
        <v>1367782</v>
      </c>
      <c r="D9" s="181">
        <f>'[1]Loss Expenses Paid YTD-16'!E9+'[1]TB - Rounded'!I278</f>
        <v>-95555</v>
      </c>
      <c r="E9" s="168">
        <v>0</v>
      </c>
      <c r="F9" s="181">
        <f>SUM(B9:E9)</f>
        <v>1653801</v>
      </c>
    </row>
    <row r="10" spans="1:6" ht="15" customHeight="1">
      <c r="A10" s="254" t="s">
        <v>161</v>
      </c>
      <c r="B10" s="205">
        <f>'[1]Loss Expenses Paid YTD-16'!E22</f>
        <v>261813</v>
      </c>
      <c r="C10" s="205">
        <f>'[1]Loss Expenses Paid YTD-16'!E16</f>
        <v>717887</v>
      </c>
      <c r="D10" s="255">
        <f>'[1]Loss Expenses Paid YTD-16'!E10+'[1]TB - Rounded'!I279</f>
        <v>22701</v>
      </c>
      <c r="E10" s="168">
        <v>0</v>
      </c>
      <c r="F10" s="205">
        <f>SUM(B10:E10)</f>
        <v>1002401</v>
      </c>
    </row>
    <row r="11" spans="1:6" ht="15" customHeight="1">
      <c r="A11" s="254" t="s">
        <v>162</v>
      </c>
      <c r="B11" s="168">
        <f>'[1]Loss Expenses Paid YTD-16'!E23</f>
        <v>0</v>
      </c>
      <c r="C11" s="168">
        <f>'[1]Loss Expenses Paid YTD-16'!E17</f>
        <v>0</v>
      </c>
      <c r="D11" s="168">
        <f>'[1]Loss Expenses Paid YTD-16'!E11</f>
        <v>0</v>
      </c>
      <c r="E11" s="168">
        <v>0</v>
      </c>
      <c r="F11" s="168">
        <f>SUM(B11:E11)</f>
        <v>0</v>
      </c>
    </row>
    <row r="12" spans="1:6" ht="15" customHeight="1" thickBot="1">
      <c r="A12" s="256" t="s">
        <v>163</v>
      </c>
      <c r="B12" s="207">
        <f>SUM(B9:B11)</f>
        <v>643387</v>
      </c>
      <c r="C12" s="207">
        <f>SUM(C9:C11)</f>
        <v>2085669</v>
      </c>
      <c r="D12" s="104">
        <f>SUM(D9:D11)</f>
        <v>-72854</v>
      </c>
      <c r="E12" s="208">
        <f>SUM(E9:E11)</f>
        <v>0</v>
      </c>
      <c r="F12" s="209">
        <f>SUM(F9:F11)</f>
        <v>2656202</v>
      </c>
    </row>
    <row r="13" spans="1:6" ht="15" customHeight="1" thickTop="1">
      <c r="A13" s="251"/>
      <c r="B13" s="257"/>
      <c r="C13" s="257"/>
      <c r="D13" s="257"/>
      <c r="E13" s="258"/>
      <c r="F13" s="259"/>
    </row>
    <row r="14" spans="1:6" ht="15" customHeight="1">
      <c r="A14" s="251" t="s">
        <v>189</v>
      </c>
      <c r="B14" s="257"/>
      <c r="C14" s="257"/>
      <c r="D14" s="257"/>
      <c r="E14" s="258"/>
      <c r="F14" s="259"/>
    </row>
    <row r="15" spans="1:6" ht="15" customHeight="1">
      <c r="A15" s="254" t="s">
        <v>190</v>
      </c>
      <c r="B15" s="205">
        <f>'[1]Unpaid Loss Reserves-13'!B9</f>
        <v>281676</v>
      </c>
      <c r="C15" s="205">
        <f>'[1]Unpaid Loss Reserves-13'!C9</f>
        <v>25000</v>
      </c>
      <c r="D15" s="168">
        <f>'[1]Unpaid Loss Reserves-13'!D9</f>
        <v>0</v>
      </c>
      <c r="E15" s="168">
        <v>0</v>
      </c>
      <c r="F15" s="275">
        <f>SUM(B15:E15)</f>
        <v>306676</v>
      </c>
    </row>
    <row r="16" spans="1:6" ht="15" customHeight="1">
      <c r="A16" s="254" t="s">
        <v>191</v>
      </c>
      <c r="B16" s="205">
        <f>'[1]Unpaid Loss Reserves-13'!B10</f>
        <v>81882</v>
      </c>
      <c r="C16" s="205">
        <f>'[1]Unpaid Loss Reserves-13'!C10</f>
        <v>22500</v>
      </c>
      <c r="D16" s="205">
        <f>'[1]Unpaid Loss Reserves-13'!D10</f>
        <v>10000</v>
      </c>
      <c r="E16" s="168">
        <v>0</v>
      </c>
      <c r="F16" s="275">
        <f>SUM(B16:E16)</f>
        <v>114382</v>
      </c>
    </row>
    <row r="17" spans="1:6" ht="15" customHeight="1">
      <c r="A17" s="254" t="s">
        <v>192</v>
      </c>
      <c r="B17" s="168">
        <f>'[1]Unpaid Loss Reserves-13'!B11</f>
        <v>0</v>
      </c>
      <c r="C17" s="168">
        <f>'[1]Unpaid Loss Reserves-13'!C11</f>
        <v>0</v>
      </c>
      <c r="D17" s="168">
        <f>'[1]Unpaid Loss Reserves-13'!D11</f>
        <v>0</v>
      </c>
      <c r="E17" s="168">
        <v>0</v>
      </c>
      <c r="F17" s="168">
        <f>SUM(B17:E17)</f>
        <v>0</v>
      </c>
    </row>
    <row r="18" spans="1:6" ht="15" customHeight="1" thickBot="1">
      <c r="A18" s="256" t="s">
        <v>163</v>
      </c>
      <c r="B18" s="207">
        <f>SUM(B15:B17)</f>
        <v>363558</v>
      </c>
      <c r="C18" s="207">
        <f>SUM(C15:C17)</f>
        <v>47500</v>
      </c>
      <c r="D18" s="207">
        <f>SUM(D15:D17)</f>
        <v>10000</v>
      </c>
      <c r="E18" s="208">
        <f>SUM(E15:E17)</f>
        <v>0</v>
      </c>
      <c r="F18" s="209">
        <f>SUM(F15:F17)</f>
        <v>421058</v>
      </c>
    </row>
    <row r="19" spans="1:6" ht="15" customHeight="1" thickTop="1">
      <c r="A19" s="251"/>
      <c r="B19" s="101"/>
      <c r="C19" s="101"/>
      <c r="D19" s="101"/>
      <c r="E19" s="260"/>
      <c r="F19" s="261"/>
    </row>
    <row r="20" spans="1:6" ht="15" customHeight="1">
      <c r="A20" s="251" t="s">
        <v>193</v>
      </c>
      <c r="B20" s="258"/>
      <c r="C20" s="258"/>
      <c r="D20" s="258"/>
      <c r="E20" s="258"/>
      <c r="F20" s="262"/>
    </row>
    <row r="21" spans="1:6" ht="15" customHeight="1">
      <c r="A21" s="254" t="s">
        <v>190</v>
      </c>
      <c r="B21" s="205">
        <f>'[1]Unpaid Loss Reserves-13'!B16</f>
        <v>203945</v>
      </c>
      <c r="C21" s="205">
        <f>'[1]Unpaid Loss Reserves-13'!C16</f>
        <v>72162</v>
      </c>
      <c r="D21" s="168">
        <f>'[1]Unpaid Loss Reserves-13'!D16</f>
        <v>0</v>
      </c>
      <c r="E21" s="168">
        <v>0</v>
      </c>
      <c r="F21" s="275">
        <f>SUM(B21:E21)</f>
        <v>276107</v>
      </c>
    </row>
    <row r="22" spans="1:6" ht="15" customHeight="1">
      <c r="A22" s="254" t="s">
        <v>191</v>
      </c>
      <c r="B22" s="205">
        <f>'[1]Unpaid Loss Reserves-13'!B17</f>
        <v>59285</v>
      </c>
      <c r="C22" s="205">
        <f>'[1]Unpaid Loss Reserves-13'!C17</f>
        <v>64945</v>
      </c>
      <c r="D22" s="168">
        <f>'[1]Unpaid Loss Reserves-13'!D17</f>
        <v>0</v>
      </c>
      <c r="E22" s="168">
        <v>0</v>
      </c>
      <c r="F22" s="275">
        <f>SUM(B22:E22)</f>
        <v>124230</v>
      </c>
    </row>
    <row r="23" spans="1:6" ht="15" customHeight="1">
      <c r="A23" s="254" t="s">
        <v>192</v>
      </c>
      <c r="B23" s="168">
        <f>'[1]Unpaid Loss Reserves-13'!B18</f>
        <v>0</v>
      </c>
      <c r="C23" s="168">
        <f>'[1]Unpaid Loss Reserves-13'!C18</f>
        <v>0</v>
      </c>
      <c r="D23" s="168">
        <f>'[1]Unpaid Loss Reserves-13'!D18</f>
        <v>0</v>
      </c>
      <c r="E23" s="168">
        <v>0</v>
      </c>
      <c r="F23" s="168">
        <f>SUM(B23:E23)</f>
        <v>0</v>
      </c>
    </row>
    <row r="24" spans="1:6" ht="15" customHeight="1" thickBot="1">
      <c r="A24" s="256" t="s">
        <v>163</v>
      </c>
      <c r="B24" s="207">
        <f>SUM(B21:B23)</f>
        <v>263230</v>
      </c>
      <c r="C24" s="207">
        <f>SUM(C21:C23)</f>
        <v>137107</v>
      </c>
      <c r="D24" s="208">
        <f>SUM(D21:D23)</f>
        <v>0</v>
      </c>
      <c r="E24" s="208">
        <f>SUM(E21:E23)</f>
        <v>0</v>
      </c>
      <c r="F24" s="209">
        <f>SUM(F21:F23)</f>
        <v>400337</v>
      </c>
    </row>
    <row r="25" spans="1:6" ht="15" customHeight="1" thickTop="1">
      <c r="A25" s="251"/>
      <c r="B25" s="257"/>
      <c r="C25" s="257"/>
      <c r="D25" s="257"/>
      <c r="E25" s="258"/>
      <c r="F25" s="259"/>
    </row>
    <row r="26" spans="1:6" ht="15" customHeight="1">
      <c r="A26" s="251" t="s">
        <v>198</v>
      </c>
      <c r="B26" s="263"/>
      <c r="C26" s="263"/>
      <c r="D26" s="263"/>
      <c r="E26" s="258"/>
      <c r="F26" s="259"/>
    </row>
    <row r="27" spans="1:6" ht="15" customHeight="1">
      <c r="A27" s="251" t="s">
        <v>195</v>
      </c>
      <c r="B27" s="263"/>
      <c r="C27" s="263"/>
      <c r="D27" s="263"/>
      <c r="E27" s="258"/>
      <c r="F27" s="259"/>
    </row>
    <row r="28" spans="1:6" ht="15" customHeight="1">
      <c r="A28" s="254" t="s">
        <v>190</v>
      </c>
      <c r="B28" s="168">
        <v>0</v>
      </c>
      <c r="C28" s="205">
        <v>561508</v>
      </c>
      <c r="D28" s="205">
        <v>135795</v>
      </c>
      <c r="E28" s="205">
        <v>50000</v>
      </c>
      <c r="F28" s="205">
        <f>SUM(B28:E28)</f>
        <v>747303</v>
      </c>
    </row>
    <row r="29" spans="1:6" ht="15" customHeight="1">
      <c r="A29" s="254" t="s">
        <v>191</v>
      </c>
      <c r="B29" s="168">
        <v>0</v>
      </c>
      <c r="C29" s="205">
        <v>419830</v>
      </c>
      <c r="D29" s="205">
        <v>86880</v>
      </c>
      <c r="E29" s="168">
        <v>0</v>
      </c>
      <c r="F29" s="205">
        <f>SUM(B29:E29)</f>
        <v>506710</v>
      </c>
    </row>
    <row r="30" spans="1:6" ht="15" customHeight="1">
      <c r="A30" s="254" t="s">
        <v>192</v>
      </c>
      <c r="B30" s="168">
        <v>0</v>
      </c>
      <c r="C30" s="168">
        <v>0</v>
      </c>
      <c r="D30" s="168">
        <v>0</v>
      </c>
      <c r="E30" s="168">
        <v>0</v>
      </c>
      <c r="F30" s="168">
        <f>SUM(B30:E30)</f>
        <v>0</v>
      </c>
    </row>
    <row r="31" spans="1:6" ht="15" customHeight="1" thickBot="1">
      <c r="A31" s="256" t="s">
        <v>163</v>
      </c>
      <c r="B31" s="208">
        <f>SUM(B28:B30)</f>
        <v>0</v>
      </c>
      <c r="C31" s="207">
        <f>SUM(C28:C30)</f>
        <v>981338</v>
      </c>
      <c r="D31" s="207">
        <f>SUM(D28:D30)</f>
        <v>222675</v>
      </c>
      <c r="E31" s="207">
        <f>SUM(E28:E30)</f>
        <v>50000</v>
      </c>
      <c r="F31" s="209">
        <f>SUM(F28:F30)</f>
        <v>1254013</v>
      </c>
    </row>
    <row r="32" spans="1:6" s="265" customFormat="1" ht="15" customHeight="1" thickTop="1">
      <c r="A32" s="251"/>
      <c r="B32" s="263"/>
      <c r="C32" s="263"/>
      <c r="D32" s="263"/>
      <c r="E32" s="263"/>
      <c r="F32" s="264"/>
    </row>
    <row r="33" spans="1:6" ht="15" customHeight="1">
      <c r="A33" s="251" t="s">
        <v>196</v>
      </c>
      <c r="B33" s="257"/>
      <c r="C33" s="257"/>
      <c r="D33" s="257"/>
      <c r="E33" s="258"/>
      <c r="F33" s="259"/>
    </row>
    <row r="34" spans="1:6" ht="15" customHeight="1">
      <c r="A34" s="254" t="s">
        <v>190</v>
      </c>
      <c r="B34" s="205">
        <f aca="true" t="shared" si="0" ref="B34:E36">B9+B15+B21-B28</f>
        <v>867195</v>
      </c>
      <c r="C34" s="205">
        <f t="shared" si="0"/>
        <v>903436</v>
      </c>
      <c r="D34" s="255">
        <f t="shared" si="0"/>
        <v>-231350</v>
      </c>
      <c r="E34" s="255">
        <f t="shared" si="0"/>
        <v>-50000</v>
      </c>
      <c r="F34" s="205">
        <f>SUM(B34:E34)</f>
        <v>1489281</v>
      </c>
    </row>
    <row r="35" spans="1:6" ht="15" customHeight="1">
      <c r="A35" s="254" t="s">
        <v>191</v>
      </c>
      <c r="B35" s="205">
        <f t="shared" si="0"/>
        <v>402980</v>
      </c>
      <c r="C35" s="205">
        <f t="shared" si="0"/>
        <v>385502</v>
      </c>
      <c r="D35" s="255">
        <f t="shared" si="0"/>
        <v>-54179</v>
      </c>
      <c r="E35" s="168">
        <f t="shared" si="0"/>
        <v>0</v>
      </c>
      <c r="F35" s="205">
        <f>SUM(B35:E35)</f>
        <v>734303</v>
      </c>
    </row>
    <row r="36" spans="1:6" ht="15" customHeight="1">
      <c r="A36" s="254" t="s">
        <v>192</v>
      </c>
      <c r="B36" s="168">
        <f t="shared" si="0"/>
        <v>0</v>
      </c>
      <c r="C36" s="168">
        <f t="shared" si="0"/>
        <v>0</v>
      </c>
      <c r="D36" s="168">
        <f t="shared" si="0"/>
        <v>0</v>
      </c>
      <c r="E36" s="168">
        <f t="shared" si="0"/>
        <v>0</v>
      </c>
      <c r="F36" s="168">
        <f>SUM(B36:E36)</f>
        <v>0</v>
      </c>
    </row>
    <row r="37" spans="1:6" ht="15" customHeight="1" thickBot="1">
      <c r="A37" s="256" t="s">
        <v>163</v>
      </c>
      <c r="B37" s="266">
        <f>SUM(B34:B36)</f>
        <v>1270175</v>
      </c>
      <c r="C37" s="266">
        <f>SUM(C34:C36)</f>
        <v>1288938</v>
      </c>
      <c r="D37" s="266">
        <f>SUM(D34:D36)</f>
        <v>-285529</v>
      </c>
      <c r="E37" s="266">
        <f>SUM(E34:E36)</f>
        <v>-50000</v>
      </c>
      <c r="F37" s="266">
        <f>SUM(F34:F36)</f>
        <v>2223584</v>
      </c>
    </row>
    <row r="38" spans="2:4" ht="15" customHeight="1" thickTop="1">
      <c r="B38" s="262"/>
      <c r="C38" s="262"/>
      <c r="D38" s="262"/>
    </row>
    <row r="39" spans="1:6" s="273" customFormat="1" ht="15" customHeight="1">
      <c r="A39" s="270"/>
      <c r="B39" s="271"/>
      <c r="C39" s="271"/>
      <c r="D39" s="271"/>
      <c r="E39" s="272"/>
      <c r="F39" s="272"/>
    </row>
    <row r="40" spans="2:4" ht="15" customHeight="1">
      <c r="B40" s="252"/>
      <c r="C40" s="252"/>
      <c r="D40" s="252"/>
    </row>
    <row r="41" spans="2:4" ht="15" customHeight="1">
      <c r="B41" s="252"/>
      <c r="C41" s="252"/>
      <c r="D41" s="252"/>
    </row>
    <row r="42" spans="2:4" ht="15" customHeight="1">
      <c r="B42" s="252"/>
      <c r="C42" s="252"/>
      <c r="D42" s="252"/>
    </row>
    <row r="43" spans="1:4" ht="15" customHeight="1">
      <c r="A43" s="243"/>
      <c r="B43" s="252"/>
      <c r="C43" s="252"/>
      <c r="D43" s="252"/>
    </row>
    <row r="44" spans="1:4" ht="15" customHeight="1">
      <c r="A44" s="243"/>
      <c r="B44" s="252"/>
      <c r="C44" s="252"/>
      <c r="D44" s="252"/>
    </row>
    <row r="45" spans="1:4" ht="15" customHeight="1">
      <c r="A45" s="243"/>
      <c r="B45" s="252"/>
      <c r="C45" s="252"/>
      <c r="D45" s="252"/>
    </row>
    <row r="46" spans="1:4" ht="15" customHeight="1">
      <c r="A46" s="243"/>
      <c r="B46" s="252"/>
      <c r="C46" s="252"/>
      <c r="D46" s="252"/>
    </row>
    <row r="47" spans="1:4" ht="15" customHeight="1">
      <c r="A47" s="243"/>
      <c r="B47" s="252"/>
      <c r="C47" s="252"/>
      <c r="D47" s="252"/>
    </row>
    <row r="48" spans="1:4" ht="15" customHeight="1">
      <c r="A48" s="243"/>
      <c r="B48" s="252"/>
      <c r="C48" s="252"/>
      <c r="D48" s="252"/>
    </row>
    <row r="49" spans="1:6" ht="15" customHeight="1">
      <c r="A49" s="243"/>
      <c r="B49" s="252"/>
      <c r="C49" s="252"/>
      <c r="D49" s="252"/>
      <c r="E49" s="23"/>
      <c r="F49" s="23"/>
    </row>
    <row r="50" spans="1:6" ht="15" customHeight="1">
      <c r="A50" s="243"/>
      <c r="B50" s="252"/>
      <c r="C50" s="252"/>
      <c r="D50" s="252"/>
      <c r="E50" s="23"/>
      <c r="F50" s="23"/>
    </row>
    <row r="51" spans="1:6" ht="15" customHeight="1">
      <c r="A51" s="243"/>
      <c r="B51" s="252"/>
      <c r="C51" s="252"/>
      <c r="D51" s="252"/>
      <c r="E51" s="23"/>
      <c r="F51" s="23"/>
    </row>
    <row r="52" spans="1:6" ht="15" customHeight="1">
      <c r="A52" s="243"/>
      <c r="B52" s="252"/>
      <c r="C52" s="252"/>
      <c r="D52" s="252"/>
      <c r="E52" s="23"/>
      <c r="F52" s="23"/>
    </row>
    <row r="53" spans="1:6" ht="15" customHeight="1">
      <c r="A53" s="243"/>
      <c r="B53" s="252"/>
      <c r="C53" s="252"/>
      <c r="D53" s="252"/>
      <c r="E53" s="23"/>
      <c r="F53" s="23"/>
    </row>
    <row r="54" spans="1:6" ht="15" customHeight="1">
      <c r="A54" s="243"/>
      <c r="B54" s="252"/>
      <c r="C54" s="252"/>
      <c r="D54" s="252"/>
      <c r="E54" s="23"/>
      <c r="F54" s="23"/>
    </row>
    <row r="55" spans="1:6" ht="15" customHeight="1">
      <c r="A55" s="243"/>
      <c r="E55" s="23"/>
      <c r="F55" s="23"/>
    </row>
    <row r="56" spans="1:6" ht="15" customHeight="1">
      <c r="A56" s="243"/>
      <c r="E56" s="23"/>
      <c r="F56" s="23"/>
    </row>
    <row r="57" spans="1:6" ht="15" customHeight="1">
      <c r="A57" s="243"/>
      <c r="E57" s="23"/>
      <c r="F57" s="23"/>
    </row>
    <row r="58" spans="1:6" ht="15" customHeight="1">
      <c r="A58" s="243"/>
      <c r="E58" s="23"/>
      <c r="F58" s="23"/>
    </row>
    <row r="59" spans="1:6" ht="15" customHeight="1">
      <c r="A59" s="243"/>
      <c r="E59" s="23"/>
      <c r="F59" s="23"/>
    </row>
    <row r="60" spans="1:6" ht="15" customHeight="1">
      <c r="A60" s="243"/>
      <c r="E60" s="23"/>
      <c r="F60" s="23"/>
    </row>
    <row r="61" spans="1:6" ht="15" customHeight="1">
      <c r="A61" s="243"/>
      <c r="E61" s="23"/>
      <c r="F61" s="23"/>
    </row>
    <row r="62" spans="1:6" ht="15" customHeight="1">
      <c r="A62" s="243"/>
      <c r="E62" s="23"/>
      <c r="F62" s="23"/>
    </row>
    <row r="63" spans="1:6" ht="15" customHeight="1">
      <c r="A63" s="243"/>
      <c r="E63" s="23"/>
      <c r="F63" s="23"/>
    </row>
    <row r="64" spans="1:6" ht="15" customHeight="1">
      <c r="A64" s="243"/>
      <c r="E64" s="23"/>
      <c r="F64" s="23"/>
    </row>
    <row r="65" spans="1:6" ht="15" customHeight="1">
      <c r="A65" s="243"/>
      <c r="B65" s="23"/>
      <c r="C65" s="23"/>
      <c r="D65" s="23"/>
      <c r="E65" s="23"/>
      <c r="F65" s="23"/>
    </row>
    <row r="66" spans="1:6" ht="15" customHeight="1">
      <c r="A66" s="243"/>
      <c r="B66" s="23"/>
      <c r="C66" s="23"/>
      <c r="D66" s="23"/>
      <c r="E66" s="23"/>
      <c r="F66" s="23"/>
    </row>
    <row r="67" spans="1:6" ht="15" customHeight="1">
      <c r="A67" s="243"/>
      <c r="B67" s="23"/>
      <c r="C67" s="23"/>
      <c r="D67" s="23"/>
      <c r="E67" s="23"/>
      <c r="F67" s="23"/>
    </row>
    <row r="68" spans="1:6" ht="15" customHeight="1">
      <c r="A68" s="243"/>
      <c r="B68" s="23"/>
      <c r="C68" s="23"/>
      <c r="D68" s="23"/>
      <c r="E68" s="23"/>
      <c r="F68" s="23"/>
    </row>
    <row r="69" spans="1:6" ht="15" customHeight="1">
      <c r="A69" s="243"/>
      <c r="B69" s="23"/>
      <c r="C69" s="23"/>
      <c r="D69" s="23"/>
      <c r="E69" s="23"/>
      <c r="F69" s="23"/>
    </row>
    <row r="70" spans="1:6" ht="15" customHeight="1">
      <c r="A70" s="243"/>
      <c r="B70" s="23"/>
      <c r="C70" s="23"/>
      <c r="D70" s="23"/>
      <c r="E70" s="23"/>
      <c r="F70" s="23"/>
    </row>
    <row r="71" spans="1:6" ht="15" customHeight="1">
      <c r="A71" s="243"/>
      <c r="B71" s="23"/>
      <c r="C71" s="23"/>
      <c r="D71" s="23"/>
      <c r="E71" s="23"/>
      <c r="F71" s="23"/>
    </row>
    <row r="72" spans="1:6" ht="15" customHeight="1">
      <c r="A72" s="243"/>
      <c r="B72" s="23"/>
      <c r="C72" s="23"/>
      <c r="D72" s="23"/>
      <c r="E72" s="23"/>
      <c r="F72" s="23"/>
    </row>
    <row r="73" spans="1:6" ht="15" customHeight="1">
      <c r="A73" s="243"/>
      <c r="B73" s="23"/>
      <c r="C73" s="23"/>
      <c r="D73" s="23"/>
      <c r="E73" s="23"/>
      <c r="F73" s="23"/>
    </row>
    <row r="74" spans="1:6" ht="15" customHeight="1">
      <c r="A74" s="243"/>
      <c r="B74" s="23"/>
      <c r="C74" s="23"/>
      <c r="D74" s="23"/>
      <c r="E74" s="23"/>
      <c r="F74" s="23"/>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W79"/>
  <sheetViews>
    <sheetView zoomScalePageLayoutView="0" workbookViewId="0" topLeftCell="A1">
      <selection activeCell="A1" sqref="A1"/>
    </sheetView>
  </sheetViews>
  <sheetFormatPr defaultColWidth="15.7109375" defaultRowHeight="15" customHeight="1"/>
  <cols>
    <col min="1" max="1" width="45.7109375" style="11" customWidth="1"/>
    <col min="2" max="2" width="19.00390625" style="225" customWidth="1"/>
    <col min="3" max="3" width="18.421875" style="225" customWidth="1"/>
    <col min="4" max="4" width="18.140625" style="225" customWidth="1"/>
    <col min="5" max="5" width="19.28125" style="75" customWidth="1"/>
    <col min="6" max="6" width="20.7109375" style="75" customWidth="1"/>
    <col min="7" max="7" width="15.7109375" style="75" customWidth="1"/>
    <col min="8" max="16384" width="15.7109375" style="11" customWidth="1"/>
  </cols>
  <sheetData>
    <row r="1" spans="1:7" s="190" customFormat="1" ht="30" customHeight="1">
      <c r="A1" s="276" t="s">
        <v>0</v>
      </c>
      <c r="B1" s="277"/>
      <c r="C1" s="277"/>
      <c r="D1" s="277"/>
      <c r="E1" s="278"/>
      <c r="F1" s="279"/>
      <c r="G1" s="280"/>
    </row>
    <row r="2" spans="1:6" ht="15" customHeight="1">
      <c r="A2" s="88"/>
      <c r="B2" s="281"/>
      <c r="C2" s="281"/>
      <c r="D2" s="281"/>
      <c r="E2" s="281"/>
      <c r="F2" s="142"/>
    </row>
    <row r="3" spans="1:7" s="86" customFormat="1" ht="15" customHeight="1">
      <c r="A3" s="282" t="s">
        <v>199</v>
      </c>
      <c r="B3" s="283"/>
      <c r="C3" s="283"/>
      <c r="D3" s="283"/>
      <c r="E3" s="284"/>
      <c r="F3" s="285"/>
      <c r="G3" s="138"/>
    </row>
    <row r="4" spans="1:7" s="86" customFormat="1" ht="15" customHeight="1">
      <c r="A4" s="282" t="s">
        <v>200</v>
      </c>
      <c r="B4" s="283"/>
      <c r="C4" s="283"/>
      <c r="D4" s="283"/>
      <c r="E4" s="284"/>
      <c r="F4" s="285"/>
      <c r="G4" s="138"/>
    </row>
    <row r="5" spans="1:7" s="86" customFormat="1" ht="15" customHeight="1">
      <c r="A5" s="46" t="s">
        <v>110</v>
      </c>
      <c r="B5" s="283"/>
      <c r="C5" s="283"/>
      <c r="D5" s="283"/>
      <c r="E5" s="284"/>
      <c r="F5" s="285"/>
      <c r="G5" s="138"/>
    </row>
    <row r="6" spans="1:6" ht="15" customHeight="1">
      <c r="A6" s="286"/>
      <c r="E6" s="142"/>
      <c r="F6" s="142"/>
    </row>
    <row r="7" spans="1:6" ht="30" customHeight="1">
      <c r="A7" s="99"/>
      <c r="B7" s="199" t="s">
        <v>71</v>
      </c>
      <c r="C7" s="199" t="s">
        <v>72</v>
      </c>
      <c r="D7" s="199" t="s">
        <v>73</v>
      </c>
      <c r="E7" s="199" t="s">
        <v>74</v>
      </c>
      <c r="F7" s="200" t="s">
        <v>75</v>
      </c>
    </row>
    <row r="8" spans="1:6" ht="30" customHeight="1">
      <c r="A8" s="287" t="s">
        <v>201</v>
      </c>
      <c r="B8" s="288"/>
      <c r="C8" s="288"/>
      <c r="D8" s="288"/>
      <c r="F8" s="289"/>
    </row>
    <row r="9" spans="1:22" ht="15" customHeight="1">
      <c r="A9" s="11" t="s">
        <v>202</v>
      </c>
      <c r="B9" s="181">
        <f>'[1]Loss Expenses Paid QTD-15'!K21</f>
        <v>-9384</v>
      </c>
      <c r="C9" s="181">
        <f>'[1]Loss Expenses Paid QTD-15'!K15</f>
        <v>-12298</v>
      </c>
      <c r="D9" s="181">
        <f>'[1]Loss Expenses Paid QTD-15'!K9</f>
        <v>2101</v>
      </c>
      <c r="E9" s="210">
        <v>0</v>
      </c>
      <c r="F9" s="181">
        <f>SUM(B9:E9)</f>
        <v>-19581</v>
      </c>
      <c r="G9" s="160"/>
      <c r="H9" s="290"/>
      <c r="I9" s="290"/>
      <c r="J9" s="290"/>
      <c r="K9" s="290"/>
      <c r="L9" s="290"/>
      <c r="M9" s="290"/>
      <c r="N9" s="290"/>
      <c r="O9" s="290"/>
      <c r="P9" s="290"/>
      <c r="Q9" s="290"/>
      <c r="R9" s="290"/>
      <c r="S9" s="290"/>
      <c r="T9" s="290"/>
      <c r="U9" s="290"/>
      <c r="V9" s="290"/>
    </row>
    <row r="10" spans="1:22" s="74" customFormat="1" ht="15" customHeight="1">
      <c r="A10" s="74" t="s">
        <v>203</v>
      </c>
      <c r="B10" s="203">
        <f>'[1]Loss Expenses Paid QTD-15'!K22</f>
        <v>-18445</v>
      </c>
      <c r="C10" s="203">
        <f>'[1]Loss Expenses Paid QTD-15'!K16</f>
        <v>-29503</v>
      </c>
      <c r="D10" s="291">
        <f>'[1]Loss Expenses Paid QTD-15'!K10</f>
        <v>842</v>
      </c>
      <c r="E10" s="210">
        <v>0</v>
      </c>
      <c r="F10" s="203">
        <f>SUM(B10:E10)</f>
        <v>-47106</v>
      </c>
      <c r="G10" s="160"/>
      <c r="H10" s="292"/>
      <c r="I10" s="292"/>
      <c r="J10" s="292"/>
      <c r="K10" s="292"/>
      <c r="L10" s="292"/>
      <c r="M10" s="292"/>
      <c r="N10" s="292"/>
      <c r="O10" s="292"/>
      <c r="P10" s="292"/>
      <c r="Q10" s="292"/>
      <c r="R10" s="292"/>
      <c r="S10" s="292"/>
      <c r="T10" s="292"/>
      <c r="U10" s="292"/>
      <c r="V10" s="292"/>
    </row>
    <row r="11" spans="1:22" s="74" customFormat="1" ht="15" customHeight="1">
      <c r="A11" s="74" t="s">
        <v>204</v>
      </c>
      <c r="B11" s="210">
        <f>'[1]Loss Expenses Paid QTD-15'!K23</f>
        <v>0</v>
      </c>
      <c r="C11" s="210">
        <f>'[1]Loss Expenses Paid QTD-15'!K17</f>
        <v>0</v>
      </c>
      <c r="D11" s="210">
        <f>'[1]Loss Expenses Paid QTD-15'!K11</f>
        <v>0</v>
      </c>
      <c r="E11" s="210">
        <v>0</v>
      </c>
      <c r="F11" s="210">
        <f>SUM(B11:E11)</f>
        <v>0</v>
      </c>
      <c r="G11" s="160"/>
      <c r="H11" s="292"/>
      <c r="I11" s="292"/>
      <c r="J11" s="292"/>
      <c r="K11" s="292"/>
      <c r="L11" s="292"/>
      <c r="M11" s="292"/>
      <c r="N11" s="292"/>
      <c r="O11" s="292"/>
      <c r="P11" s="292"/>
      <c r="Q11" s="292"/>
      <c r="R11" s="292"/>
      <c r="S11" s="292"/>
      <c r="T11" s="292"/>
      <c r="U11" s="292"/>
      <c r="V11" s="292"/>
    </row>
    <row r="12" spans="1:22" s="74" customFormat="1" ht="15" customHeight="1" thickBot="1">
      <c r="A12" s="293" t="s">
        <v>163</v>
      </c>
      <c r="B12" s="294">
        <f>SUM(B9:B11)</f>
        <v>-27829</v>
      </c>
      <c r="C12" s="294">
        <f>SUM(C9:C11)</f>
        <v>-41801</v>
      </c>
      <c r="D12" s="214">
        <f>SUM(D9:D11)</f>
        <v>2943</v>
      </c>
      <c r="E12" s="35">
        <f>SUM(E9:E11)</f>
        <v>0</v>
      </c>
      <c r="F12" s="295">
        <f>SUM(F9:F11)</f>
        <v>-66687</v>
      </c>
      <c r="G12" s="168"/>
      <c r="H12" s="292"/>
      <c r="I12" s="292"/>
      <c r="J12" s="292"/>
      <c r="K12" s="292"/>
      <c r="L12" s="292"/>
      <c r="M12" s="292"/>
      <c r="N12" s="292"/>
      <c r="O12" s="292"/>
      <c r="P12" s="292"/>
      <c r="Q12" s="292"/>
      <c r="R12" s="292"/>
      <c r="S12" s="292"/>
      <c r="T12" s="292"/>
      <c r="U12" s="292"/>
      <c r="V12" s="292"/>
    </row>
    <row r="13" spans="2:22" s="74" customFormat="1" ht="15" customHeight="1" thickTop="1">
      <c r="B13" s="212"/>
      <c r="C13" s="212"/>
      <c r="D13" s="212"/>
      <c r="E13" s="160"/>
      <c r="F13" s="75"/>
      <c r="H13" s="292"/>
      <c r="I13" s="292"/>
      <c r="J13" s="292"/>
      <c r="K13" s="292"/>
      <c r="L13" s="292"/>
      <c r="M13" s="292"/>
      <c r="N13" s="292"/>
      <c r="O13" s="292"/>
      <c r="P13" s="292"/>
      <c r="Q13" s="292"/>
      <c r="R13" s="292"/>
      <c r="S13" s="292"/>
      <c r="T13" s="292"/>
      <c r="U13" s="292"/>
      <c r="V13" s="292"/>
    </row>
    <row r="14" spans="1:22" s="74" customFormat="1" ht="30" customHeight="1">
      <c r="A14" s="296" t="s">
        <v>205</v>
      </c>
      <c r="B14" s="212"/>
      <c r="C14" s="212"/>
      <c r="D14" s="212"/>
      <c r="E14" s="160"/>
      <c r="F14" s="168"/>
      <c r="G14" s="160"/>
      <c r="H14" s="292"/>
      <c r="I14" s="292"/>
      <c r="J14" s="292"/>
      <c r="K14" s="292"/>
      <c r="L14" s="292"/>
      <c r="M14" s="292"/>
      <c r="N14" s="292"/>
      <c r="O14" s="292"/>
      <c r="P14" s="292"/>
      <c r="Q14" s="292"/>
      <c r="R14" s="292"/>
      <c r="S14" s="292"/>
      <c r="T14" s="292"/>
      <c r="U14" s="292"/>
      <c r="V14" s="292"/>
    </row>
    <row r="15" spans="1:22" s="74" customFormat="1" ht="15" customHeight="1">
      <c r="A15" s="11" t="s">
        <v>202</v>
      </c>
      <c r="B15" s="226">
        <f>'Loss Expenses YTD-12'!B15</f>
        <v>112079</v>
      </c>
      <c r="C15" s="226">
        <f>'Loss Expenses YTD-12'!C15</f>
        <v>43855</v>
      </c>
      <c r="D15" s="210">
        <f>'Loss Expenses YTD-12'!D15</f>
        <v>0</v>
      </c>
      <c r="E15" s="210">
        <f>'Loss Expenses YTD-12'!E15</f>
        <v>0</v>
      </c>
      <c r="F15" s="226">
        <f>SUM(B15:E15)</f>
        <v>155934</v>
      </c>
      <c r="G15" s="160"/>
      <c r="H15" s="292"/>
      <c r="I15" s="292"/>
      <c r="J15" s="292"/>
      <c r="K15" s="292"/>
      <c r="L15" s="292"/>
      <c r="M15" s="292"/>
      <c r="N15" s="292"/>
      <c r="O15" s="292"/>
      <c r="P15" s="292"/>
      <c r="Q15" s="292"/>
      <c r="R15" s="292"/>
      <c r="S15" s="292"/>
      <c r="T15" s="292"/>
      <c r="U15" s="292"/>
      <c r="V15" s="292"/>
    </row>
    <row r="16" spans="1:22" s="74" customFormat="1" ht="15" customHeight="1">
      <c r="A16" s="74" t="s">
        <v>203</v>
      </c>
      <c r="B16" s="226">
        <f>'Loss Expenses YTD-12'!B16</f>
        <v>32580</v>
      </c>
      <c r="C16" s="226">
        <f>'Loss Expenses YTD-12'!C16</f>
        <v>39470</v>
      </c>
      <c r="D16" s="226">
        <f>'Loss Expenses YTD-12'!D16</f>
        <v>28078</v>
      </c>
      <c r="E16" s="210">
        <f>'Loss Expenses YTD-12'!E16</f>
        <v>0</v>
      </c>
      <c r="F16" s="226">
        <f>SUM(B16:E16)</f>
        <v>100128</v>
      </c>
      <c r="G16" s="160"/>
      <c r="H16" s="292"/>
      <c r="I16" s="292"/>
      <c r="J16" s="292"/>
      <c r="K16" s="292"/>
      <c r="L16" s="292"/>
      <c r="M16" s="292"/>
      <c r="N16" s="292"/>
      <c r="O16" s="292"/>
      <c r="P16" s="292"/>
      <c r="Q16" s="292"/>
      <c r="R16" s="292"/>
      <c r="S16" s="292"/>
      <c r="T16" s="292"/>
      <c r="U16" s="292"/>
      <c r="V16" s="292"/>
    </row>
    <row r="17" spans="1:22" s="74" customFormat="1" ht="15" customHeight="1">
      <c r="A17" s="74" t="s">
        <v>204</v>
      </c>
      <c r="B17" s="210">
        <f>'Loss Expenses YTD-12'!B17</f>
        <v>0</v>
      </c>
      <c r="C17" s="210">
        <f>'Loss Expenses YTD-12'!C17</f>
        <v>0</v>
      </c>
      <c r="D17" s="210">
        <f>'Loss Expenses YTD-12'!D17</f>
        <v>0</v>
      </c>
      <c r="E17" s="210">
        <f>'Loss Expenses YTD-12'!E17</f>
        <v>0</v>
      </c>
      <c r="F17" s="210">
        <f>SUM(B17:E17)</f>
        <v>0</v>
      </c>
      <c r="G17" s="160"/>
      <c r="H17" s="292"/>
      <c r="I17" s="292"/>
      <c r="J17" s="292"/>
      <c r="K17" s="292"/>
      <c r="L17" s="292"/>
      <c r="M17" s="292"/>
      <c r="N17" s="292"/>
      <c r="O17" s="292"/>
      <c r="P17" s="292"/>
      <c r="Q17" s="292"/>
      <c r="R17" s="292"/>
      <c r="S17" s="292"/>
      <c r="T17" s="292"/>
      <c r="U17" s="292"/>
      <c r="V17" s="292"/>
    </row>
    <row r="18" spans="1:22" s="74" customFormat="1" ht="15" customHeight="1" thickBot="1">
      <c r="A18" s="293" t="s">
        <v>163</v>
      </c>
      <c r="B18" s="214">
        <f>SUM(B15:B17)</f>
        <v>144659</v>
      </c>
      <c r="C18" s="214">
        <f>SUM(C15:C17)</f>
        <v>83325</v>
      </c>
      <c r="D18" s="214">
        <f>SUM(D15:D17)</f>
        <v>28078</v>
      </c>
      <c r="E18" s="35">
        <f>SUM(E15:E17)</f>
        <v>0</v>
      </c>
      <c r="F18" s="215">
        <f>SUM(F15:F17)</f>
        <v>256062</v>
      </c>
      <c r="G18" s="168"/>
      <c r="H18" s="292"/>
      <c r="I18" s="292"/>
      <c r="J18" s="292"/>
      <c r="K18" s="292"/>
      <c r="L18" s="292"/>
      <c r="M18" s="292"/>
      <c r="N18" s="292"/>
      <c r="O18" s="292"/>
      <c r="P18" s="292"/>
      <c r="Q18" s="292"/>
      <c r="R18" s="292"/>
      <c r="S18" s="292"/>
      <c r="T18" s="292"/>
      <c r="U18" s="292"/>
      <c r="V18" s="292"/>
    </row>
    <row r="19" spans="2:22" s="74" customFormat="1" ht="15" customHeight="1" thickTop="1">
      <c r="B19" s="212"/>
      <c r="C19" s="212"/>
      <c r="D19" s="212"/>
      <c r="E19" s="160"/>
      <c r="F19" s="75"/>
      <c r="G19" s="297"/>
      <c r="H19" s="292"/>
      <c r="I19" s="292"/>
      <c r="J19" s="292"/>
      <c r="K19" s="292"/>
      <c r="L19" s="292"/>
      <c r="M19" s="292"/>
      <c r="N19" s="292"/>
      <c r="O19" s="292"/>
      <c r="P19" s="292"/>
      <c r="Q19" s="292"/>
      <c r="R19" s="292"/>
      <c r="S19" s="292"/>
      <c r="T19" s="292"/>
      <c r="U19" s="292"/>
      <c r="V19" s="292"/>
    </row>
    <row r="20" spans="1:22" s="74" customFormat="1" ht="30" customHeight="1">
      <c r="A20" s="296" t="s">
        <v>206</v>
      </c>
      <c r="B20" s="298"/>
      <c r="C20" s="298"/>
      <c r="D20" s="298"/>
      <c r="E20" s="299"/>
      <c r="F20" s="168"/>
      <c r="G20" s="160"/>
      <c r="H20" s="292"/>
      <c r="I20" s="292"/>
      <c r="J20" s="292"/>
      <c r="K20" s="292"/>
      <c r="L20" s="292"/>
      <c r="M20" s="292"/>
      <c r="N20" s="292"/>
      <c r="O20" s="292"/>
      <c r="P20" s="292"/>
      <c r="Q20" s="292"/>
      <c r="R20" s="292"/>
      <c r="S20" s="292"/>
      <c r="T20" s="292"/>
      <c r="U20" s="292"/>
      <c r="V20" s="292"/>
    </row>
    <row r="21" spans="1:22" s="74" customFormat="1" ht="15" customHeight="1">
      <c r="A21" s="11" t="s">
        <v>202</v>
      </c>
      <c r="B21" s="226">
        <v>30218</v>
      </c>
      <c r="C21" s="226">
        <v>21025</v>
      </c>
      <c r="D21" s="226">
        <v>4512</v>
      </c>
      <c r="E21" s="210">
        <v>0</v>
      </c>
      <c r="F21" s="226">
        <f>SUM(B21:E21)</f>
        <v>55755</v>
      </c>
      <c r="G21" s="160"/>
      <c r="H21" s="292"/>
      <c r="I21" s="292"/>
      <c r="J21" s="292"/>
      <c r="K21" s="292"/>
      <c r="L21" s="292"/>
      <c r="M21" s="292"/>
      <c r="N21" s="292"/>
      <c r="O21" s="292"/>
      <c r="P21" s="292"/>
      <c r="Q21" s="292"/>
      <c r="R21" s="292"/>
      <c r="S21" s="292"/>
      <c r="T21" s="292"/>
      <c r="U21" s="292"/>
      <c r="V21" s="292"/>
    </row>
    <row r="22" spans="1:22" s="74" customFormat="1" ht="15" customHeight="1">
      <c r="A22" s="74" t="s">
        <v>207</v>
      </c>
      <c r="B22" s="226">
        <v>55301</v>
      </c>
      <c r="C22" s="226">
        <v>104031</v>
      </c>
      <c r="D22" s="226">
        <v>30079</v>
      </c>
      <c r="E22" s="210">
        <v>0</v>
      </c>
      <c r="F22" s="226">
        <f>SUM(B22:E22)</f>
        <v>189411</v>
      </c>
      <c r="G22" s="160"/>
      <c r="H22" s="292"/>
      <c r="I22" s="292"/>
      <c r="J22" s="292"/>
      <c r="K22" s="292"/>
      <c r="L22" s="292"/>
      <c r="M22" s="292"/>
      <c r="N22" s="292"/>
      <c r="O22" s="292"/>
      <c r="P22" s="292"/>
      <c r="Q22" s="292"/>
      <c r="R22" s="292"/>
      <c r="S22" s="292"/>
      <c r="T22" s="292"/>
      <c r="U22" s="292"/>
      <c r="V22" s="292"/>
    </row>
    <row r="23" spans="1:22" s="74" customFormat="1" ht="15" customHeight="1">
      <c r="A23" s="74" t="s">
        <v>204</v>
      </c>
      <c r="B23" s="210">
        <v>0</v>
      </c>
      <c r="C23" s="210">
        <v>0</v>
      </c>
      <c r="D23" s="210">
        <v>0</v>
      </c>
      <c r="E23" s="210">
        <v>0</v>
      </c>
      <c r="F23" s="210">
        <f>SUM(B23:E23)</f>
        <v>0</v>
      </c>
      <c r="G23" s="160"/>
      <c r="H23" s="292"/>
      <c r="I23" s="292"/>
      <c r="J23" s="292"/>
      <c r="K23" s="292"/>
      <c r="L23" s="292"/>
      <c r="M23" s="292"/>
      <c r="N23" s="292"/>
      <c r="O23" s="292"/>
      <c r="P23" s="292"/>
      <c r="Q23" s="292"/>
      <c r="R23" s="292"/>
      <c r="S23" s="292"/>
      <c r="T23" s="292"/>
      <c r="U23" s="292"/>
      <c r="V23" s="292"/>
    </row>
    <row r="24" spans="1:22" s="74" customFormat="1" ht="15" customHeight="1" thickBot="1">
      <c r="A24" s="293" t="s">
        <v>163</v>
      </c>
      <c r="B24" s="214">
        <f>SUM(B21:B23)</f>
        <v>85519</v>
      </c>
      <c r="C24" s="214">
        <f>SUM(C21:C23)</f>
        <v>125056</v>
      </c>
      <c r="D24" s="214">
        <f>SUM(D21:D23)</f>
        <v>34591</v>
      </c>
      <c r="E24" s="35">
        <f>SUM(E21:E23)</f>
        <v>0</v>
      </c>
      <c r="F24" s="215">
        <f>SUM(F21:F23)</f>
        <v>245166</v>
      </c>
      <c r="G24" s="168"/>
      <c r="H24" s="292"/>
      <c r="I24" s="292"/>
      <c r="J24" s="292"/>
      <c r="K24" s="292"/>
      <c r="L24" s="292"/>
      <c r="M24" s="292"/>
      <c r="N24" s="292"/>
      <c r="O24" s="292"/>
      <c r="P24" s="292"/>
      <c r="Q24" s="292"/>
      <c r="R24" s="292"/>
      <c r="S24" s="292"/>
      <c r="T24" s="292"/>
      <c r="U24" s="292"/>
      <c r="V24" s="292"/>
    </row>
    <row r="25" spans="2:22" s="218" customFormat="1" ht="15" customHeight="1" thickTop="1">
      <c r="B25" s="298"/>
      <c r="C25" s="298"/>
      <c r="D25" s="298"/>
      <c r="E25" s="298"/>
      <c r="F25" s="298"/>
      <c r="G25" s="300"/>
      <c r="H25" s="301"/>
      <c r="I25" s="301"/>
      <c r="J25" s="301"/>
      <c r="K25" s="301"/>
      <c r="L25" s="301"/>
      <c r="M25" s="301"/>
      <c r="N25" s="301"/>
      <c r="O25" s="301"/>
      <c r="P25" s="301"/>
      <c r="Q25" s="301"/>
      <c r="R25" s="301"/>
      <c r="S25" s="301"/>
      <c r="T25" s="301"/>
      <c r="U25" s="301"/>
      <c r="V25" s="301"/>
    </row>
    <row r="26" spans="1:22" s="74" customFormat="1" ht="30" customHeight="1">
      <c r="A26" s="296" t="s">
        <v>208</v>
      </c>
      <c r="B26" s="212"/>
      <c r="C26" s="212"/>
      <c r="D26" s="212"/>
      <c r="E26" s="212"/>
      <c r="F26" s="212"/>
      <c r="G26" s="160"/>
      <c r="H26" s="292"/>
      <c r="I26" s="292"/>
      <c r="J26" s="292"/>
      <c r="K26" s="292"/>
      <c r="L26" s="292"/>
      <c r="M26" s="292"/>
      <c r="N26" s="292"/>
      <c r="O26" s="292"/>
      <c r="P26" s="292"/>
      <c r="Q26" s="292"/>
      <c r="R26" s="292"/>
      <c r="S26" s="292"/>
      <c r="T26" s="292"/>
      <c r="U26" s="292"/>
      <c r="V26" s="292"/>
    </row>
    <row r="27" spans="1:22" s="74" customFormat="1" ht="15" customHeight="1">
      <c r="A27" s="74" t="s">
        <v>202</v>
      </c>
      <c r="B27" s="226">
        <f aca="true" t="shared" si="0" ref="B27:E29">B9+B15-B21</f>
        <v>72477</v>
      </c>
      <c r="C27" s="203">
        <f t="shared" si="0"/>
        <v>10532</v>
      </c>
      <c r="D27" s="203">
        <f t="shared" si="0"/>
        <v>-2411</v>
      </c>
      <c r="E27" s="210">
        <f t="shared" si="0"/>
        <v>0</v>
      </c>
      <c r="F27" s="203">
        <f>SUM(B27:E27)</f>
        <v>80598</v>
      </c>
      <c r="G27" s="160"/>
      <c r="H27" s="292"/>
      <c r="I27" s="292"/>
      <c r="J27" s="292"/>
      <c r="K27" s="292"/>
      <c r="L27" s="292"/>
      <c r="M27" s="292"/>
      <c r="N27" s="292"/>
      <c r="O27" s="292"/>
      <c r="P27" s="292"/>
      <c r="Q27" s="292"/>
      <c r="R27" s="292"/>
      <c r="S27" s="292"/>
      <c r="T27" s="292"/>
      <c r="U27" s="292"/>
      <c r="V27" s="292"/>
    </row>
    <row r="28" spans="1:22" s="74" customFormat="1" ht="15" customHeight="1">
      <c r="A28" s="74" t="s">
        <v>203</v>
      </c>
      <c r="B28" s="203">
        <f t="shared" si="0"/>
        <v>-41166</v>
      </c>
      <c r="C28" s="203">
        <f t="shared" si="0"/>
        <v>-94064</v>
      </c>
      <c r="D28" s="203">
        <f t="shared" si="0"/>
        <v>-1159</v>
      </c>
      <c r="E28" s="210">
        <f t="shared" si="0"/>
        <v>0</v>
      </c>
      <c r="F28" s="203">
        <f>SUM(B28:E28)</f>
        <v>-136389</v>
      </c>
      <c r="G28" s="160"/>
      <c r="H28" s="292"/>
      <c r="I28" s="292"/>
      <c r="J28" s="292"/>
      <c r="K28" s="292"/>
      <c r="L28" s="292"/>
      <c r="M28" s="292"/>
      <c r="N28" s="292"/>
      <c r="O28" s="292"/>
      <c r="P28" s="292"/>
      <c r="Q28" s="292"/>
      <c r="R28" s="292"/>
      <c r="S28" s="292"/>
      <c r="T28" s="292"/>
      <c r="U28" s="292"/>
      <c r="V28" s="292"/>
    </row>
    <row r="29" spans="1:22" s="74" customFormat="1" ht="15" customHeight="1">
      <c r="A29" s="74" t="s">
        <v>204</v>
      </c>
      <c r="B29" s="210">
        <f t="shared" si="0"/>
        <v>0</v>
      </c>
      <c r="C29" s="210">
        <f t="shared" si="0"/>
        <v>0</v>
      </c>
      <c r="D29" s="210">
        <f t="shared" si="0"/>
        <v>0</v>
      </c>
      <c r="E29" s="210">
        <f t="shared" si="0"/>
        <v>0</v>
      </c>
      <c r="F29" s="210">
        <f>SUM(B29:E29)</f>
        <v>0</v>
      </c>
      <c r="G29" s="160"/>
      <c r="H29" s="292"/>
      <c r="I29" s="292"/>
      <c r="J29" s="292"/>
      <c r="K29" s="292"/>
      <c r="L29" s="292"/>
      <c r="M29" s="292"/>
      <c r="N29" s="292"/>
      <c r="O29" s="292"/>
      <c r="P29" s="292"/>
      <c r="Q29" s="292"/>
      <c r="R29" s="292"/>
      <c r="S29" s="292"/>
      <c r="T29" s="292"/>
      <c r="U29" s="292"/>
      <c r="V29" s="292"/>
    </row>
    <row r="30" spans="1:22" ht="15" customHeight="1" thickBot="1">
      <c r="A30" s="43" t="s">
        <v>163</v>
      </c>
      <c r="B30" s="266">
        <f>SUM(B27:B29)</f>
        <v>31311</v>
      </c>
      <c r="C30" s="266">
        <f>SUM(C27:C29)</f>
        <v>-83532</v>
      </c>
      <c r="D30" s="266">
        <f>SUM(D27:D29)</f>
        <v>-3570</v>
      </c>
      <c r="E30" s="267">
        <f>SUM(E27:E29)</f>
        <v>0</v>
      </c>
      <c r="F30" s="266">
        <f>SUM(F27:F29)</f>
        <v>-55791</v>
      </c>
      <c r="G30" s="160"/>
      <c r="H30" s="292"/>
      <c r="I30" s="290"/>
      <c r="J30" s="290"/>
      <c r="K30" s="290"/>
      <c r="L30" s="290"/>
      <c r="M30" s="290"/>
      <c r="N30" s="290"/>
      <c r="O30" s="290"/>
      <c r="P30" s="290"/>
      <c r="Q30" s="290"/>
      <c r="R30" s="290"/>
      <c r="S30" s="290"/>
      <c r="T30" s="290"/>
      <c r="U30" s="290"/>
      <c r="V30" s="290"/>
    </row>
    <row r="31" spans="2:23" ht="15" customHeight="1" thickTop="1">
      <c r="B31" s="211"/>
      <c r="C31" s="211"/>
      <c r="D31" s="211"/>
      <c r="F31" s="160"/>
      <c r="H31" s="290"/>
      <c r="I31" s="290"/>
      <c r="J31" s="290"/>
      <c r="K31" s="290"/>
      <c r="L31" s="290"/>
      <c r="M31" s="290"/>
      <c r="N31" s="290"/>
      <c r="O31" s="290"/>
      <c r="P31" s="290"/>
      <c r="Q31" s="290"/>
      <c r="R31" s="290"/>
      <c r="S31" s="290"/>
      <c r="T31" s="290"/>
      <c r="U31" s="290"/>
      <c r="V31" s="290"/>
      <c r="W31" s="290"/>
    </row>
    <row r="32" spans="2:23" s="75" customFormat="1" ht="15" customHeight="1">
      <c r="B32" s="211"/>
      <c r="C32" s="211"/>
      <c r="D32" s="211"/>
      <c r="G32" s="160"/>
      <c r="H32" s="160"/>
      <c r="I32" s="160"/>
      <c r="J32" s="160"/>
      <c r="K32" s="160"/>
      <c r="L32" s="160"/>
      <c r="M32" s="160"/>
      <c r="N32" s="160"/>
      <c r="O32" s="160"/>
      <c r="P32" s="160"/>
      <c r="Q32" s="160"/>
      <c r="R32" s="160"/>
      <c r="S32" s="160"/>
      <c r="T32" s="160"/>
      <c r="U32" s="160"/>
      <c r="V32" s="160"/>
      <c r="W32" s="160"/>
    </row>
    <row r="33" spans="2:23" ht="15" customHeight="1">
      <c r="B33" s="211"/>
      <c r="C33" s="211"/>
      <c r="D33" s="211"/>
      <c r="F33" s="160"/>
      <c r="G33" s="160"/>
      <c r="H33" s="290"/>
      <c r="I33" s="290"/>
      <c r="J33" s="290"/>
      <c r="K33" s="290"/>
      <c r="L33" s="290"/>
      <c r="M33" s="290"/>
      <c r="N33" s="290"/>
      <c r="O33" s="290"/>
      <c r="P33" s="290"/>
      <c r="Q33" s="290"/>
      <c r="R33" s="290"/>
      <c r="S33" s="290"/>
      <c r="T33" s="290"/>
      <c r="U33" s="290"/>
      <c r="V33" s="290"/>
      <c r="W33" s="290"/>
    </row>
    <row r="34" spans="2:23" ht="15" customHeight="1">
      <c r="B34" s="211"/>
      <c r="C34" s="211"/>
      <c r="D34" s="211"/>
      <c r="F34" s="160"/>
      <c r="G34" s="160"/>
      <c r="H34" s="290"/>
      <c r="I34" s="290"/>
      <c r="J34" s="290"/>
      <c r="K34" s="290"/>
      <c r="L34" s="290"/>
      <c r="M34" s="290"/>
      <c r="N34" s="290"/>
      <c r="O34" s="290"/>
      <c r="P34" s="290"/>
      <c r="Q34" s="290"/>
      <c r="R34" s="290"/>
      <c r="S34" s="290"/>
      <c r="T34" s="290"/>
      <c r="U34" s="290"/>
      <c r="V34" s="290"/>
      <c r="W34" s="290"/>
    </row>
    <row r="35" spans="2:23" ht="15" customHeight="1">
      <c r="B35" s="211"/>
      <c r="C35" s="211"/>
      <c r="D35" s="211"/>
      <c r="F35" s="160"/>
      <c r="G35" s="160"/>
      <c r="H35" s="290"/>
      <c r="I35" s="290"/>
      <c r="J35" s="290"/>
      <c r="K35" s="290"/>
      <c r="L35" s="290"/>
      <c r="M35" s="290"/>
      <c r="N35" s="290"/>
      <c r="O35" s="290"/>
      <c r="P35" s="290"/>
      <c r="Q35" s="290"/>
      <c r="R35" s="290"/>
      <c r="S35" s="290"/>
      <c r="T35" s="290"/>
      <c r="U35" s="290"/>
      <c r="V35" s="290"/>
      <c r="W35" s="290"/>
    </row>
    <row r="36" spans="2:23" ht="15" customHeight="1">
      <c r="B36" s="211"/>
      <c r="C36" s="211"/>
      <c r="D36" s="211"/>
      <c r="F36" s="160"/>
      <c r="G36" s="160"/>
      <c r="H36" s="290"/>
      <c r="I36" s="290"/>
      <c r="J36" s="290"/>
      <c r="K36" s="290"/>
      <c r="L36" s="290"/>
      <c r="M36" s="290"/>
      <c r="N36" s="290"/>
      <c r="O36" s="290"/>
      <c r="P36" s="290"/>
      <c r="Q36" s="290"/>
      <c r="R36" s="290"/>
      <c r="S36" s="290"/>
      <c r="T36" s="290"/>
      <c r="U36" s="290"/>
      <c r="V36" s="290"/>
      <c r="W36" s="290"/>
    </row>
    <row r="37" spans="2:23" ht="15" customHeight="1">
      <c r="B37" s="211"/>
      <c r="C37" s="211"/>
      <c r="D37" s="211"/>
      <c r="F37" s="160"/>
      <c r="G37" s="160"/>
      <c r="H37" s="290"/>
      <c r="I37" s="290"/>
      <c r="J37" s="290"/>
      <c r="K37" s="290"/>
      <c r="L37" s="290"/>
      <c r="M37" s="290"/>
      <c r="N37" s="290"/>
      <c r="O37" s="290"/>
      <c r="P37" s="290"/>
      <c r="Q37" s="290"/>
      <c r="R37" s="290"/>
      <c r="S37" s="290"/>
      <c r="T37" s="290"/>
      <c r="U37" s="290"/>
      <c r="V37" s="290"/>
      <c r="W37" s="290"/>
    </row>
    <row r="38" spans="6:23" ht="15" customHeight="1">
      <c r="F38" s="160"/>
      <c r="G38" s="160"/>
      <c r="H38" s="290"/>
      <c r="I38" s="290"/>
      <c r="J38" s="290"/>
      <c r="K38" s="290"/>
      <c r="L38" s="290"/>
      <c r="M38" s="290"/>
      <c r="N38" s="290"/>
      <c r="O38" s="290"/>
      <c r="P38" s="290"/>
      <c r="Q38" s="290"/>
      <c r="R38" s="290"/>
      <c r="S38" s="290"/>
      <c r="T38" s="290"/>
      <c r="U38" s="290"/>
      <c r="V38" s="290"/>
      <c r="W38" s="290"/>
    </row>
    <row r="39" spans="6:23" ht="15" customHeight="1">
      <c r="F39" s="160"/>
      <c r="G39" s="160"/>
      <c r="H39" s="290"/>
      <c r="I39" s="290"/>
      <c r="J39" s="290"/>
      <c r="K39" s="290"/>
      <c r="L39" s="290"/>
      <c r="M39" s="290"/>
      <c r="N39" s="290"/>
      <c r="O39" s="290"/>
      <c r="P39" s="290"/>
      <c r="Q39" s="290"/>
      <c r="R39" s="290"/>
      <c r="S39" s="290"/>
      <c r="T39" s="290"/>
      <c r="U39" s="290"/>
      <c r="V39" s="290"/>
      <c r="W39" s="290"/>
    </row>
    <row r="40" spans="6:23" ht="15" customHeight="1">
      <c r="F40" s="160"/>
      <c r="G40" s="160"/>
      <c r="H40" s="290"/>
      <c r="I40" s="290"/>
      <c r="J40" s="290"/>
      <c r="K40" s="290"/>
      <c r="L40" s="290"/>
      <c r="M40" s="290"/>
      <c r="N40" s="290"/>
      <c r="O40" s="290"/>
      <c r="P40" s="290"/>
      <c r="Q40" s="290"/>
      <c r="R40" s="290"/>
      <c r="S40" s="290"/>
      <c r="T40" s="290"/>
      <c r="U40" s="290"/>
      <c r="V40" s="290"/>
      <c r="W40" s="290"/>
    </row>
    <row r="41" spans="6:23" ht="15" customHeight="1">
      <c r="F41" s="160"/>
      <c r="G41" s="160"/>
      <c r="H41" s="290"/>
      <c r="I41" s="290"/>
      <c r="J41" s="290"/>
      <c r="K41" s="290"/>
      <c r="L41" s="290"/>
      <c r="M41" s="290"/>
      <c r="N41" s="290"/>
      <c r="O41" s="290"/>
      <c r="P41" s="290"/>
      <c r="Q41" s="290"/>
      <c r="R41" s="290"/>
      <c r="S41" s="290"/>
      <c r="T41" s="290"/>
      <c r="U41" s="290"/>
      <c r="V41" s="290"/>
      <c r="W41" s="290"/>
    </row>
    <row r="42" spans="6:23" ht="15" customHeight="1">
      <c r="F42" s="160"/>
      <c r="G42" s="160"/>
      <c r="H42" s="290"/>
      <c r="I42" s="290"/>
      <c r="J42" s="290"/>
      <c r="K42" s="290"/>
      <c r="L42" s="290"/>
      <c r="M42" s="290"/>
      <c r="N42" s="290"/>
      <c r="O42" s="290"/>
      <c r="P42" s="290"/>
      <c r="Q42" s="290"/>
      <c r="R42" s="290"/>
      <c r="S42" s="290"/>
      <c r="T42" s="290"/>
      <c r="U42" s="290"/>
      <c r="V42" s="290"/>
      <c r="W42" s="290"/>
    </row>
    <row r="43" spans="6:23" ht="15" customHeight="1">
      <c r="F43" s="160"/>
      <c r="G43" s="160"/>
      <c r="H43" s="290"/>
      <c r="I43" s="290"/>
      <c r="J43" s="290"/>
      <c r="K43" s="290"/>
      <c r="L43" s="290"/>
      <c r="M43" s="290"/>
      <c r="N43" s="290"/>
      <c r="O43" s="290"/>
      <c r="P43" s="290"/>
      <c r="Q43" s="290"/>
      <c r="R43" s="290"/>
      <c r="S43" s="290"/>
      <c r="T43" s="290"/>
      <c r="U43" s="290"/>
      <c r="V43" s="290"/>
      <c r="W43" s="290"/>
    </row>
    <row r="44" spans="6:23" ht="15" customHeight="1">
      <c r="F44" s="160"/>
      <c r="G44" s="160"/>
      <c r="H44" s="290"/>
      <c r="I44" s="290"/>
      <c r="J44" s="290"/>
      <c r="K44" s="290"/>
      <c r="L44" s="290"/>
      <c r="M44" s="290"/>
      <c r="N44" s="290"/>
      <c r="O44" s="290"/>
      <c r="P44" s="290"/>
      <c r="Q44" s="290"/>
      <c r="R44" s="290"/>
      <c r="S44" s="290"/>
      <c r="T44" s="290"/>
      <c r="U44" s="290"/>
      <c r="V44" s="290"/>
      <c r="W44" s="290"/>
    </row>
    <row r="45" spans="6:23" ht="15" customHeight="1">
      <c r="F45" s="160"/>
      <c r="G45" s="160"/>
      <c r="H45" s="290"/>
      <c r="I45" s="290"/>
      <c r="J45" s="290"/>
      <c r="K45" s="290"/>
      <c r="L45" s="290"/>
      <c r="M45" s="290"/>
      <c r="N45" s="290"/>
      <c r="O45" s="290"/>
      <c r="P45" s="290"/>
      <c r="Q45" s="290"/>
      <c r="R45" s="290"/>
      <c r="S45" s="290"/>
      <c r="T45" s="290"/>
      <c r="U45" s="290"/>
      <c r="V45" s="290"/>
      <c r="W45" s="290"/>
    </row>
    <row r="46" spans="6:23" ht="15" customHeight="1">
      <c r="F46" s="160"/>
      <c r="G46" s="160"/>
      <c r="H46" s="290"/>
      <c r="I46" s="290"/>
      <c r="J46" s="290"/>
      <c r="K46" s="290"/>
      <c r="L46" s="290"/>
      <c r="M46" s="290"/>
      <c r="N46" s="290"/>
      <c r="O46" s="290"/>
      <c r="P46" s="290"/>
      <c r="Q46" s="290"/>
      <c r="R46" s="290"/>
      <c r="S46" s="290"/>
      <c r="T46" s="290"/>
      <c r="U46" s="290"/>
      <c r="V46" s="290"/>
      <c r="W46" s="290"/>
    </row>
    <row r="47" spans="6:23" ht="15" customHeight="1">
      <c r="F47" s="160"/>
      <c r="G47" s="160"/>
      <c r="H47" s="290"/>
      <c r="I47" s="290"/>
      <c r="J47" s="290"/>
      <c r="K47" s="290"/>
      <c r="L47" s="290"/>
      <c r="M47" s="290"/>
      <c r="N47" s="290"/>
      <c r="O47" s="290"/>
      <c r="P47" s="290"/>
      <c r="Q47" s="290"/>
      <c r="R47" s="290"/>
      <c r="S47" s="290"/>
      <c r="T47" s="290"/>
      <c r="U47" s="290"/>
      <c r="V47" s="290"/>
      <c r="W47" s="290"/>
    </row>
    <row r="48" spans="6:23" ht="15" customHeight="1">
      <c r="F48" s="160"/>
      <c r="G48" s="160"/>
      <c r="H48" s="290"/>
      <c r="I48" s="290"/>
      <c r="J48" s="290"/>
      <c r="K48" s="290"/>
      <c r="L48" s="290"/>
      <c r="M48" s="290"/>
      <c r="N48" s="290"/>
      <c r="O48" s="290"/>
      <c r="P48" s="290"/>
      <c r="Q48" s="290"/>
      <c r="R48" s="290"/>
      <c r="S48" s="290"/>
      <c r="T48" s="290"/>
      <c r="U48" s="290"/>
      <c r="V48" s="290"/>
      <c r="W48" s="290"/>
    </row>
    <row r="49" spans="6:23" s="11" customFormat="1" ht="15" customHeight="1">
      <c r="F49" s="160"/>
      <c r="G49" s="160"/>
      <c r="H49" s="290"/>
      <c r="I49" s="290"/>
      <c r="J49" s="290"/>
      <c r="K49" s="290"/>
      <c r="L49" s="290"/>
      <c r="M49" s="290"/>
      <c r="N49" s="290"/>
      <c r="O49" s="290"/>
      <c r="P49" s="290"/>
      <c r="Q49" s="290"/>
      <c r="R49" s="290"/>
      <c r="S49" s="290"/>
      <c r="T49" s="290"/>
      <c r="U49" s="290"/>
      <c r="V49" s="290"/>
      <c r="W49" s="290"/>
    </row>
    <row r="50" spans="6:23" s="11" customFormat="1" ht="15" customHeight="1">
      <c r="F50" s="160"/>
      <c r="G50" s="160"/>
      <c r="H50" s="290"/>
      <c r="I50" s="290"/>
      <c r="J50" s="290"/>
      <c r="K50" s="290"/>
      <c r="L50" s="290"/>
      <c r="M50" s="290"/>
      <c r="N50" s="290"/>
      <c r="O50" s="290"/>
      <c r="P50" s="290"/>
      <c r="Q50" s="290"/>
      <c r="R50" s="290"/>
      <c r="S50" s="290"/>
      <c r="T50" s="290"/>
      <c r="U50" s="290"/>
      <c r="V50" s="290"/>
      <c r="W50" s="290"/>
    </row>
    <row r="51" spans="6:23" s="11" customFormat="1" ht="15" customHeight="1">
      <c r="F51" s="160"/>
      <c r="G51" s="160"/>
      <c r="H51" s="290"/>
      <c r="I51" s="290"/>
      <c r="J51" s="290"/>
      <c r="K51" s="290"/>
      <c r="L51" s="290"/>
      <c r="M51" s="290"/>
      <c r="N51" s="290"/>
      <c r="O51" s="290"/>
      <c r="P51" s="290"/>
      <c r="Q51" s="290"/>
      <c r="R51" s="290"/>
      <c r="S51" s="290"/>
      <c r="T51" s="290"/>
      <c r="U51" s="290"/>
      <c r="V51" s="290"/>
      <c r="W51" s="290"/>
    </row>
    <row r="52" spans="6:23" s="11" customFormat="1" ht="15" customHeight="1">
      <c r="F52" s="160"/>
      <c r="G52" s="160"/>
      <c r="H52" s="290"/>
      <c r="I52" s="290"/>
      <c r="J52" s="290"/>
      <c r="K52" s="290"/>
      <c r="L52" s="290"/>
      <c r="M52" s="290"/>
      <c r="N52" s="290"/>
      <c r="O52" s="290"/>
      <c r="P52" s="290"/>
      <c r="Q52" s="290"/>
      <c r="R52" s="290"/>
      <c r="S52" s="290"/>
      <c r="T52" s="290"/>
      <c r="U52" s="290"/>
      <c r="V52" s="290"/>
      <c r="W52" s="290"/>
    </row>
    <row r="53" spans="6:23" s="11" customFormat="1" ht="15" customHeight="1">
      <c r="F53" s="160"/>
      <c r="G53" s="160"/>
      <c r="H53" s="290"/>
      <c r="I53" s="290"/>
      <c r="J53" s="290"/>
      <c r="K53" s="290"/>
      <c r="L53" s="290"/>
      <c r="M53" s="290"/>
      <c r="N53" s="290"/>
      <c r="O53" s="290"/>
      <c r="P53" s="290"/>
      <c r="Q53" s="290"/>
      <c r="R53" s="290"/>
      <c r="S53" s="290"/>
      <c r="T53" s="290"/>
      <c r="U53" s="290"/>
      <c r="V53" s="290"/>
      <c r="W53" s="290"/>
    </row>
    <row r="54" spans="6:23" s="11" customFormat="1" ht="15" customHeight="1">
      <c r="F54" s="160"/>
      <c r="G54" s="160"/>
      <c r="H54" s="290"/>
      <c r="I54" s="290"/>
      <c r="J54" s="290"/>
      <c r="K54" s="290"/>
      <c r="L54" s="290"/>
      <c r="M54" s="290"/>
      <c r="N54" s="290"/>
      <c r="O54" s="290"/>
      <c r="P54" s="290"/>
      <c r="Q54" s="290"/>
      <c r="R54" s="290"/>
      <c r="S54" s="290"/>
      <c r="T54" s="290"/>
      <c r="U54" s="290"/>
      <c r="V54" s="290"/>
      <c r="W54" s="290"/>
    </row>
    <row r="55" spans="6:23" s="11" customFormat="1" ht="15" customHeight="1">
      <c r="F55" s="160"/>
      <c r="G55" s="160"/>
      <c r="H55" s="290"/>
      <c r="I55" s="290"/>
      <c r="J55" s="290"/>
      <c r="K55" s="290"/>
      <c r="L55" s="290"/>
      <c r="M55" s="290"/>
      <c r="N55" s="290"/>
      <c r="O55" s="290"/>
      <c r="P55" s="290"/>
      <c r="Q55" s="290"/>
      <c r="R55" s="290"/>
      <c r="S55" s="290"/>
      <c r="T55" s="290"/>
      <c r="U55" s="290"/>
      <c r="V55" s="290"/>
      <c r="W55" s="290"/>
    </row>
    <row r="56" spans="6:23" s="11" customFormat="1" ht="15" customHeight="1">
      <c r="F56" s="160"/>
      <c r="G56" s="160"/>
      <c r="H56" s="290"/>
      <c r="I56" s="290"/>
      <c r="J56" s="290"/>
      <c r="K56" s="290"/>
      <c r="L56" s="290"/>
      <c r="M56" s="290"/>
      <c r="N56" s="290"/>
      <c r="O56" s="290"/>
      <c r="P56" s="290"/>
      <c r="Q56" s="290"/>
      <c r="R56" s="290"/>
      <c r="S56" s="290"/>
      <c r="T56" s="290"/>
      <c r="U56" s="290"/>
      <c r="V56" s="290"/>
      <c r="W56" s="290"/>
    </row>
    <row r="57" spans="6:23" s="11" customFormat="1" ht="15" customHeight="1">
      <c r="F57" s="160"/>
      <c r="G57" s="160"/>
      <c r="H57" s="290"/>
      <c r="I57" s="290"/>
      <c r="J57" s="290"/>
      <c r="K57" s="290"/>
      <c r="L57" s="290"/>
      <c r="M57" s="290"/>
      <c r="N57" s="290"/>
      <c r="O57" s="290"/>
      <c r="P57" s="290"/>
      <c r="Q57" s="290"/>
      <c r="R57" s="290"/>
      <c r="S57" s="290"/>
      <c r="T57" s="290"/>
      <c r="U57" s="290"/>
      <c r="V57" s="290"/>
      <c r="W57" s="290"/>
    </row>
    <row r="58" spans="6:23" s="11" customFormat="1" ht="15" customHeight="1">
      <c r="F58" s="160"/>
      <c r="G58" s="160"/>
      <c r="H58" s="290"/>
      <c r="I58" s="290"/>
      <c r="J58" s="290"/>
      <c r="K58" s="290"/>
      <c r="L58" s="290"/>
      <c r="M58" s="290"/>
      <c r="N58" s="290"/>
      <c r="O58" s="290"/>
      <c r="P58" s="290"/>
      <c r="Q58" s="290"/>
      <c r="R58" s="290"/>
      <c r="S58" s="290"/>
      <c r="T58" s="290"/>
      <c r="U58" s="290"/>
      <c r="V58" s="290"/>
      <c r="W58" s="290"/>
    </row>
    <row r="59" spans="6:23" s="11" customFormat="1" ht="15" customHeight="1">
      <c r="F59" s="160"/>
      <c r="G59" s="160"/>
      <c r="H59" s="290"/>
      <c r="I59" s="290"/>
      <c r="J59" s="290"/>
      <c r="K59" s="290"/>
      <c r="L59" s="290"/>
      <c r="M59" s="290"/>
      <c r="N59" s="290"/>
      <c r="O59" s="290"/>
      <c r="P59" s="290"/>
      <c r="Q59" s="290"/>
      <c r="R59" s="290"/>
      <c r="S59" s="290"/>
      <c r="T59" s="290"/>
      <c r="U59" s="290"/>
      <c r="V59" s="290"/>
      <c r="W59" s="290"/>
    </row>
    <row r="60" spans="6:23" s="11" customFormat="1" ht="15" customHeight="1">
      <c r="F60" s="160"/>
      <c r="G60" s="160"/>
      <c r="H60" s="290"/>
      <c r="I60" s="290"/>
      <c r="J60" s="290"/>
      <c r="K60" s="290"/>
      <c r="L60" s="290"/>
      <c r="M60" s="290"/>
      <c r="N60" s="290"/>
      <c r="O60" s="290"/>
      <c r="P60" s="290"/>
      <c r="Q60" s="290"/>
      <c r="R60" s="290"/>
      <c r="S60" s="290"/>
      <c r="T60" s="290"/>
      <c r="U60" s="290"/>
      <c r="V60" s="290"/>
      <c r="W60" s="290"/>
    </row>
    <row r="61" spans="6:23" s="11" customFormat="1" ht="15" customHeight="1">
      <c r="F61" s="160"/>
      <c r="G61" s="160"/>
      <c r="H61" s="290"/>
      <c r="I61" s="290"/>
      <c r="J61" s="290"/>
      <c r="K61" s="290"/>
      <c r="L61" s="290"/>
      <c r="M61" s="290"/>
      <c r="N61" s="290"/>
      <c r="O61" s="290"/>
      <c r="P61" s="290"/>
      <c r="Q61" s="290"/>
      <c r="R61" s="290"/>
      <c r="S61" s="290"/>
      <c r="T61" s="290"/>
      <c r="U61" s="290"/>
      <c r="V61" s="290"/>
      <c r="W61" s="290"/>
    </row>
    <row r="62" spans="6:23" s="11" customFormat="1" ht="15" customHeight="1">
      <c r="F62" s="160"/>
      <c r="G62" s="160"/>
      <c r="H62" s="290"/>
      <c r="I62" s="290"/>
      <c r="J62" s="290"/>
      <c r="K62" s="290"/>
      <c r="L62" s="290"/>
      <c r="M62" s="290"/>
      <c r="N62" s="290"/>
      <c r="O62" s="290"/>
      <c r="P62" s="290"/>
      <c r="Q62" s="290"/>
      <c r="R62" s="290"/>
      <c r="S62" s="290"/>
      <c r="T62" s="290"/>
      <c r="U62" s="290"/>
      <c r="V62" s="290"/>
      <c r="W62" s="290"/>
    </row>
    <row r="63" spans="6:23" s="11" customFormat="1" ht="15" customHeight="1">
      <c r="F63" s="160"/>
      <c r="G63" s="160"/>
      <c r="H63" s="290"/>
      <c r="I63" s="290"/>
      <c r="J63" s="290"/>
      <c r="K63" s="290"/>
      <c r="L63" s="290"/>
      <c r="M63" s="290"/>
      <c r="N63" s="290"/>
      <c r="O63" s="290"/>
      <c r="P63" s="290"/>
      <c r="Q63" s="290"/>
      <c r="R63" s="290"/>
      <c r="S63" s="290"/>
      <c r="T63" s="290"/>
      <c r="U63" s="290"/>
      <c r="V63" s="290"/>
      <c r="W63" s="290"/>
    </row>
    <row r="64" spans="6:23" s="11" customFormat="1" ht="15" customHeight="1">
      <c r="F64" s="160"/>
      <c r="G64" s="160"/>
      <c r="H64" s="290"/>
      <c r="I64" s="290"/>
      <c r="J64" s="290"/>
      <c r="K64" s="290"/>
      <c r="L64" s="290"/>
      <c r="M64" s="290"/>
      <c r="N64" s="290"/>
      <c r="O64" s="290"/>
      <c r="P64" s="290"/>
      <c r="Q64" s="290"/>
      <c r="R64" s="290"/>
      <c r="S64" s="290"/>
      <c r="T64" s="290"/>
      <c r="U64" s="290"/>
      <c r="V64" s="290"/>
      <c r="W64" s="290"/>
    </row>
    <row r="65" spans="6:23" s="11" customFormat="1" ht="15" customHeight="1">
      <c r="F65" s="160"/>
      <c r="G65" s="160"/>
      <c r="H65" s="290"/>
      <c r="I65" s="290"/>
      <c r="J65" s="290"/>
      <c r="K65" s="290"/>
      <c r="L65" s="290"/>
      <c r="M65" s="290"/>
      <c r="N65" s="290"/>
      <c r="O65" s="290"/>
      <c r="P65" s="290"/>
      <c r="Q65" s="290"/>
      <c r="R65" s="290"/>
      <c r="S65" s="290"/>
      <c r="T65" s="290"/>
      <c r="U65" s="290"/>
      <c r="V65" s="290"/>
      <c r="W65" s="290"/>
    </row>
    <row r="66" spans="6:23" s="11" customFormat="1" ht="15" customHeight="1">
      <c r="F66" s="160"/>
      <c r="G66" s="160"/>
      <c r="H66" s="290"/>
      <c r="I66" s="290"/>
      <c r="J66" s="290"/>
      <c r="K66" s="290"/>
      <c r="L66" s="290"/>
      <c r="M66" s="290"/>
      <c r="N66" s="290"/>
      <c r="O66" s="290"/>
      <c r="P66" s="290"/>
      <c r="Q66" s="290"/>
      <c r="R66" s="290"/>
      <c r="S66" s="290"/>
      <c r="T66" s="290"/>
      <c r="U66" s="290"/>
      <c r="V66" s="290"/>
      <c r="W66" s="290"/>
    </row>
    <row r="67" spans="6:23" s="11" customFormat="1" ht="15" customHeight="1">
      <c r="F67" s="160"/>
      <c r="G67" s="160"/>
      <c r="H67" s="290"/>
      <c r="I67" s="290"/>
      <c r="J67" s="290"/>
      <c r="K67" s="290"/>
      <c r="L67" s="290"/>
      <c r="M67" s="290"/>
      <c r="N67" s="290"/>
      <c r="O67" s="290"/>
      <c r="P67" s="290"/>
      <c r="Q67" s="290"/>
      <c r="R67" s="290"/>
      <c r="S67" s="290"/>
      <c r="T67" s="290"/>
      <c r="U67" s="290"/>
      <c r="V67" s="290"/>
      <c r="W67" s="290"/>
    </row>
    <row r="68" spans="6:23" s="11" customFormat="1" ht="15" customHeight="1">
      <c r="F68" s="160"/>
      <c r="G68" s="160"/>
      <c r="H68" s="290"/>
      <c r="I68" s="290"/>
      <c r="J68" s="290"/>
      <c r="K68" s="290"/>
      <c r="L68" s="290"/>
      <c r="M68" s="290"/>
      <c r="N68" s="290"/>
      <c r="O68" s="290"/>
      <c r="P68" s="290"/>
      <c r="Q68" s="290"/>
      <c r="R68" s="290"/>
      <c r="S68" s="290"/>
      <c r="T68" s="290"/>
      <c r="U68" s="290"/>
      <c r="V68" s="290"/>
      <c r="W68" s="290"/>
    </row>
    <row r="69" spans="6:23" s="11" customFormat="1" ht="15" customHeight="1">
      <c r="F69" s="160"/>
      <c r="G69" s="160"/>
      <c r="H69" s="290"/>
      <c r="I69" s="290"/>
      <c r="J69" s="290"/>
      <c r="K69" s="290"/>
      <c r="L69" s="290"/>
      <c r="M69" s="290"/>
      <c r="N69" s="290"/>
      <c r="O69" s="290"/>
      <c r="P69" s="290"/>
      <c r="Q69" s="290"/>
      <c r="R69" s="290"/>
      <c r="S69" s="290"/>
      <c r="T69" s="290"/>
      <c r="U69" s="290"/>
      <c r="V69" s="290"/>
      <c r="W69" s="290"/>
    </row>
    <row r="70" spans="6:23" s="11" customFormat="1" ht="15" customHeight="1">
      <c r="F70" s="160"/>
      <c r="G70" s="160"/>
      <c r="H70" s="290"/>
      <c r="I70" s="290"/>
      <c r="J70" s="290"/>
      <c r="K70" s="290"/>
      <c r="L70" s="290"/>
      <c r="M70" s="290"/>
      <c r="N70" s="290"/>
      <c r="O70" s="290"/>
      <c r="P70" s="290"/>
      <c r="Q70" s="290"/>
      <c r="R70" s="290"/>
      <c r="S70" s="290"/>
      <c r="T70" s="290"/>
      <c r="U70" s="290"/>
      <c r="V70" s="290"/>
      <c r="W70" s="290"/>
    </row>
    <row r="71" spans="6:23" s="11" customFormat="1" ht="15" customHeight="1">
      <c r="F71" s="160"/>
      <c r="G71" s="160"/>
      <c r="H71" s="290"/>
      <c r="I71" s="290"/>
      <c r="J71" s="290"/>
      <c r="K71" s="290"/>
      <c r="L71" s="290"/>
      <c r="M71" s="290"/>
      <c r="N71" s="290"/>
      <c r="O71" s="290"/>
      <c r="P71" s="290"/>
      <c r="Q71" s="290"/>
      <c r="R71" s="290"/>
      <c r="S71" s="290"/>
      <c r="T71" s="290"/>
      <c r="U71" s="290"/>
      <c r="V71" s="290"/>
      <c r="W71" s="290"/>
    </row>
    <row r="72" spans="6:23" s="11" customFormat="1" ht="15" customHeight="1">
      <c r="F72" s="160"/>
      <c r="G72" s="160"/>
      <c r="H72" s="290"/>
      <c r="I72" s="290"/>
      <c r="J72" s="290"/>
      <c r="K72" s="290"/>
      <c r="L72" s="290"/>
      <c r="M72" s="290"/>
      <c r="N72" s="290"/>
      <c r="O72" s="290"/>
      <c r="P72" s="290"/>
      <c r="Q72" s="290"/>
      <c r="R72" s="290"/>
      <c r="S72" s="290"/>
      <c r="T72" s="290"/>
      <c r="U72" s="290"/>
      <c r="V72" s="290"/>
      <c r="W72" s="290"/>
    </row>
    <row r="73" spans="6:23" s="11" customFormat="1" ht="15" customHeight="1">
      <c r="F73" s="160"/>
      <c r="G73" s="160"/>
      <c r="H73" s="290"/>
      <c r="I73" s="290"/>
      <c r="J73" s="290"/>
      <c r="K73" s="290"/>
      <c r="L73" s="290"/>
      <c r="M73" s="290"/>
      <c r="N73" s="290"/>
      <c r="O73" s="290"/>
      <c r="P73" s="290"/>
      <c r="Q73" s="290"/>
      <c r="R73" s="290"/>
      <c r="S73" s="290"/>
      <c r="T73" s="290"/>
      <c r="U73" s="290"/>
      <c r="V73" s="290"/>
      <c r="W73" s="290"/>
    </row>
    <row r="74" spans="6:23" s="11" customFormat="1" ht="15" customHeight="1">
      <c r="F74" s="160"/>
      <c r="G74" s="160"/>
      <c r="H74" s="290"/>
      <c r="I74" s="290"/>
      <c r="J74" s="290"/>
      <c r="K74" s="290"/>
      <c r="L74" s="290"/>
      <c r="M74" s="290"/>
      <c r="N74" s="290"/>
      <c r="O74" s="290"/>
      <c r="P74" s="290"/>
      <c r="Q74" s="290"/>
      <c r="R74" s="290"/>
      <c r="S74" s="290"/>
      <c r="T74" s="290"/>
      <c r="U74" s="290"/>
      <c r="V74" s="290"/>
      <c r="W74" s="290"/>
    </row>
    <row r="75" spans="6:23" s="11" customFormat="1" ht="15" customHeight="1">
      <c r="F75" s="160"/>
      <c r="G75" s="160"/>
      <c r="H75" s="290"/>
      <c r="I75" s="290"/>
      <c r="J75" s="290"/>
      <c r="K75" s="290"/>
      <c r="L75" s="290"/>
      <c r="M75" s="290"/>
      <c r="N75" s="290"/>
      <c r="O75" s="290"/>
      <c r="P75" s="290"/>
      <c r="Q75" s="290"/>
      <c r="R75" s="290"/>
      <c r="S75" s="290"/>
      <c r="T75" s="290"/>
      <c r="U75" s="290"/>
      <c r="V75" s="290"/>
      <c r="W75" s="290"/>
    </row>
    <row r="76" spans="6:23" s="11" customFormat="1" ht="15" customHeight="1">
      <c r="F76" s="160"/>
      <c r="G76" s="160"/>
      <c r="H76" s="290"/>
      <c r="I76" s="290"/>
      <c r="J76" s="290"/>
      <c r="K76" s="290"/>
      <c r="L76" s="290"/>
      <c r="M76" s="290"/>
      <c r="N76" s="290"/>
      <c r="O76" s="290"/>
      <c r="P76" s="290"/>
      <c r="Q76" s="290"/>
      <c r="R76" s="290"/>
      <c r="S76" s="290"/>
      <c r="T76" s="290"/>
      <c r="U76" s="290"/>
      <c r="V76" s="290"/>
      <c r="W76" s="290"/>
    </row>
    <row r="77" spans="6:23" s="11" customFormat="1" ht="15" customHeight="1">
      <c r="F77" s="160"/>
      <c r="G77" s="160"/>
      <c r="H77" s="290"/>
      <c r="I77" s="290"/>
      <c r="J77" s="290"/>
      <c r="K77" s="290"/>
      <c r="L77" s="290"/>
      <c r="M77" s="290"/>
      <c r="N77" s="290"/>
      <c r="O77" s="290"/>
      <c r="P77" s="290"/>
      <c r="Q77" s="290"/>
      <c r="R77" s="290"/>
      <c r="S77" s="290"/>
      <c r="T77" s="290"/>
      <c r="U77" s="290"/>
      <c r="V77" s="290"/>
      <c r="W77" s="290"/>
    </row>
    <row r="78" spans="6:23" s="11" customFormat="1" ht="15" customHeight="1">
      <c r="F78" s="160"/>
      <c r="G78" s="160"/>
      <c r="H78" s="290"/>
      <c r="I78" s="290"/>
      <c r="J78" s="290"/>
      <c r="K78" s="290"/>
      <c r="L78" s="290"/>
      <c r="M78" s="290"/>
      <c r="N78" s="290"/>
      <c r="O78" s="290"/>
      <c r="P78" s="290"/>
      <c r="Q78" s="290"/>
      <c r="R78" s="290"/>
      <c r="S78" s="290"/>
      <c r="T78" s="290"/>
      <c r="U78" s="290"/>
      <c r="V78" s="290"/>
      <c r="W78" s="290"/>
    </row>
    <row r="79" spans="6:23" s="11" customFormat="1" ht="15" customHeight="1">
      <c r="F79" s="160"/>
      <c r="G79" s="160"/>
      <c r="H79" s="290"/>
      <c r="I79" s="290"/>
      <c r="J79" s="290"/>
      <c r="K79" s="290"/>
      <c r="L79" s="290"/>
      <c r="M79" s="290"/>
      <c r="N79" s="290"/>
      <c r="O79" s="290"/>
      <c r="P79" s="290"/>
      <c r="Q79" s="290"/>
      <c r="R79" s="290"/>
      <c r="S79" s="290"/>
      <c r="T79" s="290"/>
      <c r="U79" s="290"/>
      <c r="V79" s="290"/>
      <c r="W79" s="290"/>
    </row>
  </sheetData>
  <sheetProtection/>
  <printOptions horizontalCentered="1"/>
  <pageMargins left="0.25" right="0.25" top="0.5" bottom="0.5" header="0.25" footer="0.25"/>
  <pageSetup horizontalDpi="600" verticalDpi="6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V79"/>
  <sheetViews>
    <sheetView zoomScalePageLayoutView="0" workbookViewId="0" topLeftCell="A1">
      <selection activeCell="A1" sqref="A1"/>
    </sheetView>
  </sheetViews>
  <sheetFormatPr defaultColWidth="15.7109375" defaultRowHeight="15" customHeight="1"/>
  <cols>
    <col min="1" max="1" width="45.7109375" style="11" customWidth="1"/>
    <col min="2" max="2" width="19.00390625" style="225" customWidth="1"/>
    <col min="3" max="3" width="18.421875" style="225" customWidth="1"/>
    <col min="4" max="4" width="18.140625" style="225" customWidth="1"/>
    <col min="5" max="5" width="19.421875" style="75" customWidth="1"/>
    <col min="6" max="6" width="20.7109375" style="75" customWidth="1"/>
    <col min="7" max="7" width="15.7109375" style="75" customWidth="1"/>
    <col min="8" max="16384" width="15.7109375" style="11" customWidth="1"/>
  </cols>
  <sheetData>
    <row r="1" spans="1:7" s="190" customFormat="1" ht="30" customHeight="1">
      <c r="A1" s="276" t="s">
        <v>0</v>
      </c>
      <c r="B1" s="277"/>
      <c r="C1" s="277"/>
      <c r="D1" s="277"/>
      <c r="E1" s="278"/>
      <c r="F1" s="279"/>
      <c r="G1" s="280"/>
    </row>
    <row r="2" spans="1:6" ht="15" customHeight="1">
      <c r="A2" s="88"/>
      <c r="B2" s="281"/>
      <c r="C2" s="281"/>
      <c r="D2" s="281"/>
      <c r="E2" s="281"/>
      <c r="F2" s="142"/>
    </row>
    <row r="3" spans="1:7" s="86" customFormat="1" ht="15" customHeight="1">
      <c r="A3" s="282" t="s">
        <v>199</v>
      </c>
      <c r="B3" s="283"/>
      <c r="C3" s="283"/>
      <c r="D3" s="283"/>
      <c r="E3" s="284"/>
      <c r="F3" s="285"/>
      <c r="G3" s="138"/>
    </row>
    <row r="4" spans="1:7" s="86" customFormat="1" ht="15" customHeight="1">
      <c r="A4" s="282" t="s">
        <v>200</v>
      </c>
      <c r="B4" s="283"/>
      <c r="C4" s="283"/>
      <c r="D4" s="283"/>
      <c r="E4" s="284"/>
      <c r="F4" s="285"/>
      <c r="G4" s="138"/>
    </row>
    <row r="5" spans="1:7" s="86" customFormat="1" ht="15" customHeight="1">
      <c r="A5" s="46" t="s">
        <v>156</v>
      </c>
      <c r="B5" s="283"/>
      <c r="C5" s="283"/>
      <c r="D5" s="283"/>
      <c r="E5" s="284"/>
      <c r="F5" s="285"/>
      <c r="G5" s="138"/>
    </row>
    <row r="6" spans="1:6" ht="15" customHeight="1">
      <c r="A6" s="286"/>
      <c r="E6" s="142"/>
      <c r="F6" s="142"/>
    </row>
    <row r="7" spans="1:6" ht="30" customHeight="1">
      <c r="A7" s="99"/>
      <c r="B7" s="199" t="s">
        <v>71</v>
      </c>
      <c r="C7" s="199" t="s">
        <v>72</v>
      </c>
      <c r="D7" s="199" t="s">
        <v>73</v>
      </c>
      <c r="E7" s="199" t="s">
        <v>74</v>
      </c>
      <c r="F7" s="200" t="s">
        <v>75</v>
      </c>
    </row>
    <row r="8" spans="1:6" ht="30" customHeight="1">
      <c r="A8" s="287" t="s">
        <v>201</v>
      </c>
      <c r="B8" s="288"/>
      <c r="C8" s="288"/>
      <c r="D8" s="288"/>
      <c r="F8" s="289"/>
    </row>
    <row r="9" spans="1:21" ht="15" customHeight="1">
      <c r="A9" s="11" t="s">
        <v>202</v>
      </c>
      <c r="B9" s="181">
        <f>'[1]Loss Expenses Paid YTD-16'!K21</f>
        <v>52632</v>
      </c>
      <c r="C9" s="181">
        <f>'[1]Loss Expenses Paid YTD-16'!K15</f>
        <v>210049</v>
      </c>
      <c r="D9" s="181">
        <f>'[1]Loss Expenses Paid YTD-16'!K9</f>
        <v>49166</v>
      </c>
      <c r="E9" s="302">
        <v>0</v>
      </c>
      <c r="F9" s="181">
        <f>SUM(B9:E9)</f>
        <v>311847</v>
      </c>
      <c r="G9" s="160"/>
      <c r="H9" s="290"/>
      <c r="I9" s="290"/>
      <c r="J9" s="290"/>
      <c r="K9" s="290"/>
      <c r="L9" s="290"/>
      <c r="M9" s="290"/>
      <c r="N9" s="290"/>
      <c r="O9" s="290"/>
      <c r="P9" s="290"/>
      <c r="Q9" s="290"/>
      <c r="R9" s="290"/>
      <c r="S9" s="290"/>
      <c r="T9" s="290"/>
      <c r="U9" s="290"/>
    </row>
    <row r="10" spans="1:21" s="74" customFormat="1" ht="15" customHeight="1">
      <c r="A10" s="74" t="s">
        <v>203</v>
      </c>
      <c r="B10" s="291">
        <f>'[1]Loss Expenses Paid YTD-16'!K22</f>
        <v>27587</v>
      </c>
      <c r="C10" s="291">
        <f>'[1]Loss Expenses Paid YTD-16'!K16</f>
        <v>134571</v>
      </c>
      <c r="D10" s="291">
        <f>'[1]Loss Expenses Paid YTD-16'!K10</f>
        <v>11886</v>
      </c>
      <c r="E10" s="302">
        <v>0</v>
      </c>
      <c r="F10" s="226">
        <f>SUM(B10:E10)</f>
        <v>174044</v>
      </c>
      <c r="G10" s="160"/>
      <c r="H10" s="292"/>
      <c r="I10" s="292"/>
      <c r="J10" s="292"/>
      <c r="K10" s="292"/>
      <c r="L10" s="292"/>
      <c r="M10" s="292"/>
      <c r="N10" s="292"/>
      <c r="O10" s="292"/>
      <c r="P10" s="292"/>
      <c r="Q10" s="292"/>
      <c r="R10" s="292"/>
      <c r="S10" s="292"/>
      <c r="T10" s="292"/>
      <c r="U10" s="292"/>
    </row>
    <row r="11" spans="1:21" s="74" customFormat="1" ht="15" customHeight="1">
      <c r="A11" s="74" t="s">
        <v>204</v>
      </c>
      <c r="B11" s="302">
        <f>'[1]Loss Expenses Paid YTD-16'!K23</f>
        <v>0</v>
      </c>
      <c r="C11" s="302">
        <f>'[1]Loss Expenses Paid YTD-16'!K17</f>
        <v>0</v>
      </c>
      <c r="D11" s="302">
        <f>'[1]Loss Expenses Paid YTD-16'!K11</f>
        <v>0</v>
      </c>
      <c r="E11" s="302">
        <v>0</v>
      </c>
      <c r="F11" s="302">
        <f>SUM(B11:E11)</f>
        <v>0</v>
      </c>
      <c r="G11" s="160"/>
      <c r="H11" s="292"/>
      <c r="I11" s="292"/>
      <c r="J11" s="292"/>
      <c r="K11" s="292"/>
      <c r="L11" s="292"/>
      <c r="M11" s="292"/>
      <c r="N11" s="292"/>
      <c r="O11" s="292"/>
      <c r="P11" s="292"/>
      <c r="Q11" s="292"/>
      <c r="R11" s="292"/>
      <c r="S11" s="292"/>
      <c r="T11" s="292"/>
      <c r="U11" s="292"/>
    </row>
    <row r="12" spans="1:21" s="74" customFormat="1" ht="15" customHeight="1" thickBot="1">
      <c r="A12" s="293" t="s">
        <v>163</v>
      </c>
      <c r="B12" s="214">
        <f>SUM(B9:B11)</f>
        <v>80219</v>
      </c>
      <c r="C12" s="214">
        <f>SUM(C9:C11)</f>
        <v>344620</v>
      </c>
      <c r="D12" s="214">
        <f>SUM(D9:D11)</f>
        <v>61052</v>
      </c>
      <c r="E12" s="303">
        <f>SUM(E9:E11)</f>
        <v>0</v>
      </c>
      <c r="F12" s="215">
        <f>SUM(F9:F11)</f>
        <v>485891</v>
      </c>
      <c r="G12" s="168"/>
      <c r="H12" s="292"/>
      <c r="I12" s="292"/>
      <c r="J12" s="292"/>
      <c r="K12" s="292"/>
      <c r="L12" s="292"/>
      <c r="M12" s="292"/>
      <c r="N12" s="292"/>
      <c r="O12" s="292"/>
      <c r="P12" s="292"/>
      <c r="Q12" s="292"/>
      <c r="R12" s="292"/>
      <c r="S12" s="292"/>
      <c r="T12" s="292"/>
      <c r="U12" s="292"/>
    </row>
    <row r="13" spans="2:21" s="74" customFormat="1" ht="15" customHeight="1" thickTop="1">
      <c r="B13" s="212"/>
      <c r="C13" s="212"/>
      <c r="D13" s="212"/>
      <c r="E13" s="160"/>
      <c r="F13" s="75"/>
      <c r="H13" s="292"/>
      <c r="I13" s="292"/>
      <c r="J13" s="292"/>
      <c r="K13" s="292"/>
      <c r="L13" s="292"/>
      <c r="M13" s="292"/>
      <c r="N13" s="292"/>
      <c r="O13" s="292"/>
      <c r="P13" s="292"/>
      <c r="Q13" s="292"/>
      <c r="R13" s="292"/>
      <c r="S13" s="292"/>
      <c r="T13" s="292"/>
      <c r="U13" s="292"/>
    </row>
    <row r="14" spans="1:21" s="74" customFormat="1" ht="30" customHeight="1">
      <c r="A14" s="296" t="s">
        <v>205</v>
      </c>
      <c r="B14" s="212"/>
      <c r="C14" s="212"/>
      <c r="D14" s="212"/>
      <c r="E14" s="160"/>
      <c r="F14" s="168"/>
      <c r="G14" s="160"/>
      <c r="H14" s="292"/>
      <c r="I14" s="292"/>
      <c r="J14" s="292"/>
      <c r="K14" s="292"/>
      <c r="L14" s="292"/>
      <c r="M14" s="292"/>
      <c r="N14" s="292"/>
      <c r="O14" s="292"/>
      <c r="P14" s="292"/>
      <c r="Q14" s="292"/>
      <c r="R14" s="292"/>
      <c r="S14" s="292"/>
      <c r="T14" s="292"/>
      <c r="U14" s="292"/>
    </row>
    <row r="15" spans="1:21" s="74" customFormat="1" ht="15" customHeight="1">
      <c r="A15" s="11" t="s">
        <v>202</v>
      </c>
      <c r="B15" s="226">
        <f>'[1]Unpaid Loss Expense Reserves-14'!B22</f>
        <v>112079</v>
      </c>
      <c r="C15" s="226">
        <f>'[1]Unpaid Loss Expense Reserves-14'!C22</f>
        <v>43855</v>
      </c>
      <c r="D15" s="302">
        <f>'[1]Unpaid Loss Expense Reserves-14'!D22</f>
        <v>0</v>
      </c>
      <c r="E15" s="302">
        <v>0</v>
      </c>
      <c r="F15" s="226">
        <f>SUM(B15:E15)</f>
        <v>155934</v>
      </c>
      <c r="G15" s="160"/>
      <c r="H15" s="292"/>
      <c r="I15" s="292"/>
      <c r="J15" s="292"/>
      <c r="K15" s="292"/>
      <c r="L15" s="292"/>
      <c r="M15" s="292"/>
      <c r="N15" s="292"/>
      <c r="O15" s="292"/>
      <c r="P15" s="292"/>
      <c r="Q15" s="292"/>
      <c r="R15" s="292"/>
      <c r="S15" s="292"/>
      <c r="T15" s="292"/>
      <c r="U15" s="292"/>
    </row>
    <row r="16" spans="1:21" s="74" customFormat="1" ht="15" customHeight="1">
      <c r="A16" s="74" t="s">
        <v>203</v>
      </c>
      <c r="B16" s="226">
        <f>'[1]Unpaid Loss Expense Reserves-14'!B23</f>
        <v>32580</v>
      </c>
      <c r="C16" s="226">
        <f>'[1]Unpaid Loss Expense Reserves-14'!C23</f>
        <v>39470</v>
      </c>
      <c r="D16" s="226">
        <f>'[1]Unpaid Loss Expense Reserves-14'!D23</f>
        <v>28078</v>
      </c>
      <c r="E16" s="302">
        <v>0</v>
      </c>
      <c r="F16" s="226">
        <f>SUM(B16:E16)</f>
        <v>100128</v>
      </c>
      <c r="G16" s="160"/>
      <c r="H16" s="292"/>
      <c r="I16" s="292"/>
      <c r="J16" s="292"/>
      <c r="K16" s="292"/>
      <c r="L16" s="292"/>
      <c r="M16" s="292"/>
      <c r="N16" s="292"/>
      <c r="O16" s="292"/>
      <c r="P16" s="292"/>
      <c r="Q16" s="292"/>
      <c r="R16" s="292"/>
      <c r="S16" s="292"/>
      <c r="T16" s="292"/>
      <c r="U16" s="292"/>
    </row>
    <row r="17" spans="1:21" s="74" customFormat="1" ht="15" customHeight="1">
      <c r="A17" s="74" t="s">
        <v>204</v>
      </c>
      <c r="B17" s="302">
        <f>'[1]Unpaid Loss Expense Reserves-14'!B24</f>
        <v>0</v>
      </c>
      <c r="C17" s="302">
        <f>'[1]Unpaid Loss Expense Reserves-14'!C24</f>
        <v>0</v>
      </c>
      <c r="D17" s="302">
        <f>'[1]Unpaid Loss Expense Reserves-14'!D24</f>
        <v>0</v>
      </c>
      <c r="E17" s="302">
        <v>0</v>
      </c>
      <c r="F17" s="302">
        <f>SUM(B17:E17)</f>
        <v>0</v>
      </c>
      <c r="G17" s="160"/>
      <c r="H17" s="292"/>
      <c r="I17" s="292"/>
      <c r="J17" s="292"/>
      <c r="K17" s="292"/>
      <c r="L17" s="292"/>
      <c r="M17" s="292"/>
      <c r="N17" s="292"/>
      <c r="O17" s="292"/>
      <c r="P17" s="292"/>
      <c r="Q17" s="292"/>
      <c r="R17" s="292"/>
      <c r="S17" s="292"/>
      <c r="T17" s="292"/>
      <c r="U17" s="292"/>
    </row>
    <row r="18" spans="1:21" s="74" customFormat="1" ht="15" customHeight="1" thickBot="1">
      <c r="A18" s="293" t="s">
        <v>163</v>
      </c>
      <c r="B18" s="214">
        <f>SUM(B15:B17)</f>
        <v>144659</v>
      </c>
      <c r="C18" s="214">
        <f>SUM(C15:C17)</f>
        <v>83325</v>
      </c>
      <c r="D18" s="214">
        <f>SUM(D15:D17)</f>
        <v>28078</v>
      </c>
      <c r="E18" s="303">
        <f>SUM(E15:E17)</f>
        <v>0</v>
      </c>
      <c r="F18" s="215">
        <f>SUM(F15:F17)</f>
        <v>256062</v>
      </c>
      <c r="G18" s="168"/>
      <c r="H18" s="292"/>
      <c r="I18" s="292"/>
      <c r="J18" s="292"/>
      <c r="K18" s="292"/>
      <c r="L18" s="292"/>
      <c r="M18" s="292"/>
      <c r="N18" s="292"/>
      <c r="O18" s="292"/>
      <c r="P18" s="292"/>
      <c r="Q18" s="292"/>
      <c r="R18" s="292"/>
      <c r="S18" s="292"/>
      <c r="T18" s="292"/>
      <c r="U18" s="292"/>
    </row>
    <row r="19" spans="2:21" s="74" customFormat="1" ht="15" customHeight="1" thickTop="1">
      <c r="B19" s="212"/>
      <c r="C19" s="212"/>
      <c r="D19" s="212"/>
      <c r="E19" s="160"/>
      <c r="F19" s="75"/>
      <c r="G19" s="297"/>
      <c r="H19" s="292"/>
      <c r="I19" s="292"/>
      <c r="J19" s="292"/>
      <c r="K19" s="292"/>
      <c r="L19" s="292"/>
      <c r="M19" s="292"/>
      <c r="N19" s="292"/>
      <c r="O19" s="292"/>
      <c r="P19" s="292"/>
      <c r="Q19" s="292"/>
      <c r="R19" s="292"/>
      <c r="S19" s="292"/>
      <c r="T19" s="292"/>
      <c r="U19" s="292"/>
    </row>
    <row r="20" spans="1:21" s="74" customFormat="1" ht="30" customHeight="1">
      <c r="A20" s="296" t="s">
        <v>209</v>
      </c>
      <c r="B20" s="298"/>
      <c r="C20" s="298"/>
      <c r="D20" s="298"/>
      <c r="E20" s="299"/>
      <c r="F20" s="168"/>
      <c r="G20" s="160"/>
      <c r="H20" s="292"/>
      <c r="I20" s="292"/>
      <c r="J20" s="292"/>
      <c r="K20" s="292"/>
      <c r="L20" s="292"/>
      <c r="M20" s="292"/>
      <c r="N20" s="292"/>
      <c r="O20" s="292"/>
      <c r="P20" s="292"/>
      <c r="Q20" s="292"/>
      <c r="R20" s="292"/>
      <c r="S20" s="292"/>
      <c r="T20" s="292"/>
      <c r="U20" s="292"/>
    </row>
    <row r="21" spans="1:21" s="74" customFormat="1" ht="15" customHeight="1">
      <c r="A21" s="11" t="s">
        <v>202</v>
      </c>
      <c r="B21" s="168">
        <v>0</v>
      </c>
      <c r="C21" s="226">
        <v>129967</v>
      </c>
      <c r="D21" s="226">
        <v>40924</v>
      </c>
      <c r="E21" s="226">
        <v>29122</v>
      </c>
      <c r="F21" s="226">
        <f>SUM(B21:E21)</f>
        <v>200013</v>
      </c>
      <c r="G21" s="160"/>
      <c r="H21" s="292"/>
      <c r="I21" s="292"/>
      <c r="J21" s="292"/>
      <c r="K21" s="292"/>
      <c r="L21" s="292"/>
      <c r="M21" s="292"/>
      <c r="N21" s="292"/>
      <c r="O21" s="292"/>
      <c r="P21" s="292"/>
      <c r="Q21" s="292"/>
      <c r="R21" s="292"/>
      <c r="S21" s="292"/>
      <c r="T21" s="292"/>
      <c r="U21" s="292"/>
    </row>
    <row r="22" spans="1:21" s="74" customFormat="1" ht="15" customHeight="1">
      <c r="A22" s="74" t="s">
        <v>207</v>
      </c>
      <c r="B22" s="168">
        <v>0</v>
      </c>
      <c r="C22" s="226">
        <v>97174</v>
      </c>
      <c r="D22" s="226">
        <v>26182</v>
      </c>
      <c r="E22" s="168">
        <v>0</v>
      </c>
      <c r="F22" s="226">
        <f>SUM(B22:E22)</f>
        <v>123356</v>
      </c>
      <c r="G22" s="160"/>
      <c r="H22" s="292"/>
      <c r="I22" s="292"/>
      <c r="J22" s="292"/>
      <c r="K22" s="292"/>
      <c r="L22" s="292"/>
      <c r="M22" s="292"/>
      <c r="N22" s="292"/>
      <c r="O22" s="292"/>
      <c r="P22" s="292"/>
      <c r="Q22" s="292"/>
      <c r="R22" s="292"/>
      <c r="S22" s="292"/>
      <c r="T22" s="292"/>
      <c r="U22" s="292"/>
    </row>
    <row r="23" spans="1:21" s="74" customFormat="1" ht="15" customHeight="1">
      <c r="A23" s="74" t="s">
        <v>204</v>
      </c>
      <c r="B23" s="168">
        <v>0</v>
      </c>
      <c r="C23" s="168">
        <v>0</v>
      </c>
      <c r="D23" s="168">
        <v>0</v>
      </c>
      <c r="E23" s="168">
        <v>0</v>
      </c>
      <c r="F23" s="210">
        <f>SUM(B23:E23)</f>
        <v>0</v>
      </c>
      <c r="G23" s="160"/>
      <c r="H23" s="292"/>
      <c r="I23" s="292"/>
      <c r="J23" s="292"/>
      <c r="K23" s="292"/>
      <c r="L23" s="292"/>
      <c r="M23" s="292"/>
      <c r="N23" s="292"/>
      <c r="O23" s="292"/>
      <c r="P23" s="292"/>
      <c r="Q23" s="292"/>
      <c r="R23" s="292"/>
      <c r="S23" s="292"/>
      <c r="T23" s="292"/>
      <c r="U23" s="292"/>
    </row>
    <row r="24" spans="1:21" s="74" customFormat="1" ht="15" customHeight="1" thickBot="1">
      <c r="A24" s="293" t="s">
        <v>163</v>
      </c>
      <c r="B24" s="304">
        <f>SUM(B21:B23)</f>
        <v>0</v>
      </c>
      <c r="C24" s="214">
        <f>SUM(C21:C23)</f>
        <v>227141</v>
      </c>
      <c r="D24" s="214">
        <f>SUM(D21:D23)</f>
        <v>67106</v>
      </c>
      <c r="E24" s="214">
        <f>SUM(E21:E23)</f>
        <v>29122</v>
      </c>
      <c r="F24" s="215">
        <f>SUM(F21:F23)</f>
        <v>323369</v>
      </c>
      <c r="G24" s="168"/>
      <c r="H24" s="292"/>
      <c r="I24" s="292"/>
      <c r="J24" s="292"/>
      <c r="K24" s="292"/>
      <c r="L24" s="292"/>
      <c r="M24" s="292"/>
      <c r="N24" s="292"/>
      <c r="O24" s="292"/>
      <c r="P24" s="292"/>
      <c r="Q24" s="292"/>
      <c r="R24" s="292"/>
      <c r="S24" s="292"/>
      <c r="T24" s="292"/>
      <c r="U24" s="292"/>
    </row>
    <row r="25" spans="2:21" s="218" customFormat="1" ht="15" customHeight="1" thickTop="1">
      <c r="B25" s="298"/>
      <c r="C25" s="298"/>
      <c r="D25" s="298"/>
      <c r="E25" s="298"/>
      <c r="F25" s="298"/>
      <c r="G25" s="300"/>
      <c r="H25" s="301"/>
      <c r="I25" s="301"/>
      <c r="J25" s="301"/>
      <c r="K25" s="301"/>
      <c r="L25" s="301"/>
      <c r="M25" s="301"/>
      <c r="N25" s="301"/>
      <c r="O25" s="301"/>
      <c r="P25" s="301"/>
      <c r="Q25" s="301"/>
      <c r="R25" s="301"/>
      <c r="S25" s="301"/>
      <c r="T25" s="301"/>
      <c r="U25" s="301"/>
    </row>
    <row r="26" spans="1:21" s="74" customFormat="1" ht="30" customHeight="1">
      <c r="A26" s="296" t="s">
        <v>208</v>
      </c>
      <c r="B26" s="212"/>
      <c r="C26" s="212"/>
      <c r="D26" s="212"/>
      <c r="E26" s="212"/>
      <c r="F26" s="212"/>
      <c r="G26" s="160"/>
      <c r="H26" s="292"/>
      <c r="I26" s="292"/>
      <c r="J26" s="292"/>
      <c r="K26" s="292"/>
      <c r="L26" s="292"/>
      <c r="M26" s="292"/>
      <c r="N26" s="292"/>
      <c r="O26" s="292"/>
      <c r="P26" s="292"/>
      <c r="Q26" s="292"/>
      <c r="R26" s="292"/>
      <c r="S26" s="292"/>
      <c r="T26" s="292"/>
      <c r="U26" s="292"/>
    </row>
    <row r="27" spans="1:21" s="74" customFormat="1" ht="15" customHeight="1">
      <c r="A27" s="74" t="s">
        <v>202</v>
      </c>
      <c r="B27" s="226">
        <f aca="true" t="shared" si="0" ref="B27:E29">B9+B15-B21</f>
        <v>164711</v>
      </c>
      <c r="C27" s="226">
        <f t="shared" si="0"/>
        <v>123937</v>
      </c>
      <c r="D27" s="203">
        <f t="shared" si="0"/>
        <v>8242</v>
      </c>
      <c r="E27" s="203">
        <f t="shared" si="0"/>
        <v>-29122</v>
      </c>
      <c r="F27" s="226">
        <f>SUM(B27:E27)</f>
        <v>267768</v>
      </c>
      <c r="G27" s="160"/>
      <c r="H27" s="292"/>
      <c r="I27" s="292"/>
      <c r="J27" s="292"/>
      <c r="K27" s="292"/>
      <c r="L27" s="292"/>
      <c r="M27" s="292"/>
      <c r="N27" s="292"/>
      <c r="O27" s="292"/>
      <c r="P27" s="292"/>
      <c r="Q27" s="292"/>
      <c r="R27" s="292"/>
      <c r="S27" s="292"/>
      <c r="T27" s="292"/>
      <c r="U27" s="292"/>
    </row>
    <row r="28" spans="1:21" s="74" customFormat="1" ht="15" customHeight="1">
      <c r="A28" s="74" t="s">
        <v>203</v>
      </c>
      <c r="B28" s="226">
        <f t="shared" si="0"/>
        <v>60167</v>
      </c>
      <c r="C28" s="226">
        <f t="shared" si="0"/>
        <v>76867</v>
      </c>
      <c r="D28" s="203">
        <f t="shared" si="0"/>
        <v>13782</v>
      </c>
      <c r="E28" s="168">
        <f t="shared" si="0"/>
        <v>0</v>
      </c>
      <c r="F28" s="226">
        <f>SUM(B28:E28)</f>
        <v>150816</v>
      </c>
      <c r="G28" s="160"/>
      <c r="H28" s="292"/>
      <c r="I28" s="292"/>
      <c r="J28" s="292"/>
      <c r="K28" s="292"/>
      <c r="L28" s="292"/>
      <c r="M28" s="292"/>
      <c r="N28" s="292"/>
      <c r="O28" s="292"/>
      <c r="P28" s="292"/>
      <c r="Q28" s="292"/>
      <c r="R28" s="292"/>
      <c r="S28" s="292"/>
      <c r="T28" s="292"/>
      <c r="U28" s="292"/>
    </row>
    <row r="29" spans="1:21" s="74" customFormat="1" ht="15" customHeight="1">
      <c r="A29" s="74" t="s">
        <v>204</v>
      </c>
      <c r="B29" s="168">
        <f t="shared" si="0"/>
        <v>0</v>
      </c>
      <c r="C29" s="168">
        <f t="shared" si="0"/>
        <v>0</v>
      </c>
      <c r="D29" s="168">
        <f t="shared" si="0"/>
        <v>0</v>
      </c>
      <c r="E29" s="168">
        <f t="shared" si="0"/>
        <v>0</v>
      </c>
      <c r="F29" s="168">
        <f>SUM(B29:E29)</f>
        <v>0</v>
      </c>
      <c r="G29" s="160"/>
      <c r="H29" s="292"/>
      <c r="I29" s="292"/>
      <c r="J29" s="292"/>
      <c r="K29" s="292"/>
      <c r="L29" s="292"/>
      <c r="M29" s="292"/>
      <c r="N29" s="292"/>
      <c r="O29" s="292"/>
      <c r="P29" s="292"/>
      <c r="Q29" s="292"/>
      <c r="R29" s="292"/>
      <c r="S29" s="292"/>
      <c r="T29" s="292"/>
      <c r="U29" s="292"/>
    </row>
    <row r="30" spans="1:21" ht="15" customHeight="1" thickBot="1">
      <c r="A30" s="43" t="s">
        <v>163</v>
      </c>
      <c r="B30" s="266">
        <f>SUM(B27:B29)</f>
        <v>224878</v>
      </c>
      <c r="C30" s="266">
        <f>SUM(C27:C29)</f>
        <v>200804</v>
      </c>
      <c r="D30" s="266">
        <f>SUM(D27:D29)</f>
        <v>22024</v>
      </c>
      <c r="E30" s="266">
        <f>SUM(E27:E29)</f>
        <v>-29122</v>
      </c>
      <c r="F30" s="266">
        <f>SUM(F27:F29)</f>
        <v>418584</v>
      </c>
      <c r="G30" s="160"/>
      <c r="H30" s="290"/>
      <c r="I30" s="290"/>
      <c r="J30" s="290"/>
      <c r="K30" s="290"/>
      <c r="L30" s="290"/>
      <c r="M30" s="290"/>
      <c r="N30" s="290"/>
      <c r="O30" s="290"/>
      <c r="P30" s="290"/>
      <c r="Q30" s="290"/>
      <c r="R30" s="290"/>
      <c r="S30" s="290"/>
      <c r="T30" s="290"/>
      <c r="U30" s="290"/>
    </row>
    <row r="31" spans="2:22" ht="15" customHeight="1" thickTop="1">
      <c r="B31" s="211"/>
      <c r="C31" s="211"/>
      <c r="D31" s="211"/>
      <c r="F31" s="160"/>
      <c r="H31" s="290"/>
      <c r="I31" s="290"/>
      <c r="J31" s="290"/>
      <c r="K31" s="290"/>
      <c r="L31" s="290"/>
      <c r="M31" s="290"/>
      <c r="N31" s="290"/>
      <c r="O31" s="290"/>
      <c r="P31" s="290"/>
      <c r="Q31" s="290"/>
      <c r="R31" s="290"/>
      <c r="S31" s="290"/>
      <c r="T31" s="290"/>
      <c r="U31" s="290"/>
      <c r="V31" s="290"/>
    </row>
    <row r="32" spans="2:22" s="75" customFormat="1" ht="15" customHeight="1">
      <c r="B32" s="211"/>
      <c r="C32" s="211"/>
      <c r="D32" s="211"/>
      <c r="G32" s="160"/>
      <c r="H32" s="160"/>
      <c r="I32" s="160"/>
      <c r="J32" s="160"/>
      <c r="K32" s="160"/>
      <c r="L32" s="160"/>
      <c r="M32" s="160"/>
      <c r="N32" s="160"/>
      <c r="O32" s="160"/>
      <c r="P32" s="160"/>
      <c r="Q32" s="160"/>
      <c r="R32" s="160"/>
      <c r="S32" s="160"/>
      <c r="T32" s="160"/>
      <c r="U32" s="160"/>
      <c r="V32" s="160"/>
    </row>
    <row r="33" spans="2:22" ht="15" customHeight="1">
      <c r="B33" s="211"/>
      <c r="C33" s="211"/>
      <c r="D33" s="211"/>
      <c r="F33" s="160"/>
      <c r="G33" s="160"/>
      <c r="H33" s="290"/>
      <c r="I33" s="290"/>
      <c r="J33" s="290"/>
      <c r="K33" s="290"/>
      <c r="L33" s="290"/>
      <c r="M33" s="290"/>
      <c r="N33" s="290"/>
      <c r="O33" s="290"/>
      <c r="P33" s="290"/>
      <c r="Q33" s="290"/>
      <c r="R33" s="290"/>
      <c r="S33" s="290"/>
      <c r="T33" s="290"/>
      <c r="U33" s="290"/>
      <c r="V33" s="290"/>
    </row>
    <row r="34" spans="2:22" ht="15" customHeight="1">
      <c r="B34" s="211"/>
      <c r="C34" s="211"/>
      <c r="D34" s="211"/>
      <c r="F34" s="160"/>
      <c r="G34" s="160"/>
      <c r="H34" s="290"/>
      <c r="I34" s="290"/>
      <c r="J34" s="290"/>
      <c r="K34" s="290"/>
      <c r="L34" s="290"/>
      <c r="M34" s="290"/>
      <c r="N34" s="290"/>
      <c r="O34" s="290"/>
      <c r="P34" s="290"/>
      <c r="Q34" s="290"/>
      <c r="R34" s="290"/>
      <c r="S34" s="290"/>
      <c r="T34" s="290"/>
      <c r="U34" s="290"/>
      <c r="V34" s="290"/>
    </row>
    <row r="35" spans="2:22" ht="15" customHeight="1">
      <c r="B35" s="211"/>
      <c r="C35" s="211"/>
      <c r="D35" s="211"/>
      <c r="F35" s="160"/>
      <c r="G35" s="160"/>
      <c r="H35" s="290"/>
      <c r="I35" s="290"/>
      <c r="J35" s="290"/>
      <c r="K35" s="290"/>
      <c r="L35" s="290"/>
      <c r="M35" s="290"/>
      <c r="N35" s="290"/>
      <c r="O35" s="290"/>
      <c r="P35" s="290"/>
      <c r="Q35" s="290"/>
      <c r="R35" s="290"/>
      <c r="S35" s="290"/>
      <c r="T35" s="290"/>
      <c r="U35" s="290"/>
      <c r="V35" s="290"/>
    </row>
    <row r="36" spans="2:22" ht="15" customHeight="1">
      <c r="B36" s="211"/>
      <c r="C36" s="211"/>
      <c r="D36" s="211"/>
      <c r="F36" s="160"/>
      <c r="G36" s="160"/>
      <c r="H36" s="290"/>
      <c r="I36" s="290"/>
      <c r="J36" s="290"/>
      <c r="K36" s="290"/>
      <c r="L36" s="290"/>
      <c r="M36" s="290"/>
      <c r="N36" s="290"/>
      <c r="O36" s="290"/>
      <c r="P36" s="290"/>
      <c r="Q36" s="290"/>
      <c r="R36" s="290"/>
      <c r="S36" s="290"/>
      <c r="T36" s="290"/>
      <c r="U36" s="290"/>
      <c r="V36" s="290"/>
    </row>
    <row r="37" spans="2:22" ht="15" customHeight="1">
      <c r="B37" s="211"/>
      <c r="C37" s="211"/>
      <c r="D37" s="211"/>
      <c r="F37" s="160"/>
      <c r="G37" s="160"/>
      <c r="H37" s="290"/>
      <c r="I37" s="290"/>
      <c r="J37" s="290"/>
      <c r="K37" s="290"/>
      <c r="L37" s="290"/>
      <c r="M37" s="290"/>
      <c r="N37" s="290"/>
      <c r="O37" s="290"/>
      <c r="P37" s="290"/>
      <c r="Q37" s="290"/>
      <c r="R37" s="290"/>
      <c r="S37" s="290"/>
      <c r="T37" s="290"/>
      <c r="U37" s="290"/>
      <c r="V37" s="290"/>
    </row>
    <row r="38" spans="6:22" ht="15" customHeight="1">
      <c r="F38" s="160"/>
      <c r="G38" s="160"/>
      <c r="H38" s="290"/>
      <c r="I38" s="290"/>
      <c r="J38" s="290"/>
      <c r="K38" s="290"/>
      <c r="L38" s="290"/>
      <c r="M38" s="290"/>
      <c r="N38" s="290"/>
      <c r="O38" s="290"/>
      <c r="P38" s="290"/>
      <c r="Q38" s="290"/>
      <c r="R38" s="290"/>
      <c r="S38" s="290"/>
      <c r="T38" s="290"/>
      <c r="U38" s="290"/>
      <c r="V38" s="290"/>
    </row>
    <row r="39" spans="6:22" ht="15" customHeight="1">
      <c r="F39" s="160"/>
      <c r="G39" s="160"/>
      <c r="H39" s="290"/>
      <c r="I39" s="290"/>
      <c r="J39" s="290"/>
      <c r="K39" s="290"/>
      <c r="L39" s="290"/>
      <c r="M39" s="290"/>
      <c r="N39" s="290"/>
      <c r="O39" s="290"/>
      <c r="P39" s="290"/>
      <c r="Q39" s="290"/>
      <c r="R39" s="290"/>
      <c r="S39" s="290"/>
      <c r="T39" s="290"/>
      <c r="U39" s="290"/>
      <c r="V39" s="290"/>
    </row>
    <row r="40" spans="6:22" ht="15" customHeight="1">
      <c r="F40" s="160"/>
      <c r="G40" s="160"/>
      <c r="H40" s="290"/>
      <c r="I40" s="290"/>
      <c r="J40" s="290"/>
      <c r="K40" s="290"/>
      <c r="L40" s="290"/>
      <c r="M40" s="290"/>
      <c r="N40" s="290"/>
      <c r="O40" s="290"/>
      <c r="P40" s="290"/>
      <c r="Q40" s="290"/>
      <c r="R40" s="290"/>
      <c r="S40" s="290"/>
      <c r="T40" s="290"/>
      <c r="U40" s="290"/>
      <c r="V40" s="290"/>
    </row>
    <row r="41" spans="6:22" ht="15" customHeight="1">
      <c r="F41" s="160"/>
      <c r="G41" s="160"/>
      <c r="H41" s="290"/>
      <c r="I41" s="290"/>
      <c r="J41" s="290"/>
      <c r="K41" s="290"/>
      <c r="L41" s="290"/>
      <c r="M41" s="290"/>
      <c r="N41" s="290"/>
      <c r="O41" s="290"/>
      <c r="P41" s="290"/>
      <c r="Q41" s="290"/>
      <c r="R41" s="290"/>
      <c r="S41" s="290"/>
      <c r="T41" s="290"/>
      <c r="U41" s="290"/>
      <c r="V41" s="290"/>
    </row>
    <row r="42" spans="6:22" ht="15" customHeight="1">
      <c r="F42" s="160"/>
      <c r="G42" s="160"/>
      <c r="H42" s="290"/>
      <c r="I42" s="290"/>
      <c r="J42" s="290"/>
      <c r="K42" s="290"/>
      <c r="L42" s="290"/>
      <c r="M42" s="290"/>
      <c r="N42" s="290"/>
      <c r="O42" s="290"/>
      <c r="P42" s="290"/>
      <c r="Q42" s="290"/>
      <c r="R42" s="290"/>
      <c r="S42" s="290"/>
      <c r="T42" s="290"/>
      <c r="U42" s="290"/>
      <c r="V42" s="290"/>
    </row>
    <row r="43" spans="6:22" ht="15" customHeight="1">
      <c r="F43" s="160"/>
      <c r="G43" s="160"/>
      <c r="H43" s="290"/>
      <c r="I43" s="290"/>
      <c r="J43" s="290"/>
      <c r="K43" s="290"/>
      <c r="L43" s="290"/>
      <c r="M43" s="290"/>
      <c r="N43" s="290"/>
      <c r="O43" s="290"/>
      <c r="P43" s="290"/>
      <c r="Q43" s="290"/>
      <c r="R43" s="290"/>
      <c r="S43" s="290"/>
      <c r="T43" s="290"/>
      <c r="U43" s="290"/>
      <c r="V43" s="290"/>
    </row>
    <row r="44" spans="6:22" ht="15" customHeight="1">
      <c r="F44" s="160"/>
      <c r="G44" s="160"/>
      <c r="H44" s="290"/>
      <c r="I44" s="290"/>
      <c r="J44" s="290"/>
      <c r="K44" s="290"/>
      <c r="L44" s="290"/>
      <c r="M44" s="290"/>
      <c r="N44" s="290"/>
      <c r="O44" s="290"/>
      <c r="P44" s="290"/>
      <c r="Q44" s="290"/>
      <c r="R44" s="290"/>
      <c r="S44" s="290"/>
      <c r="T44" s="290"/>
      <c r="U44" s="290"/>
      <c r="V44" s="290"/>
    </row>
    <row r="45" spans="6:22" ht="15" customHeight="1">
      <c r="F45" s="160"/>
      <c r="G45" s="160"/>
      <c r="H45" s="290"/>
      <c r="I45" s="290"/>
      <c r="J45" s="290"/>
      <c r="K45" s="290"/>
      <c r="L45" s="290"/>
      <c r="M45" s="290"/>
      <c r="N45" s="290"/>
      <c r="O45" s="290"/>
      <c r="P45" s="290"/>
      <c r="Q45" s="290"/>
      <c r="R45" s="290"/>
      <c r="S45" s="290"/>
      <c r="T45" s="290"/>
      <c r="U45" s="290"/>
      <c r="V45" s="290"/>
    </row>
    <row r="46" spans="6:22" ht="15" customHeight="1">
      <c r="F46" s="160"/>
      <c r="G46" s="160"/>
      <c r="H46" s="290"/>
      <c r="I46" s="290"/>
      <c r="J46" s="290"/>
      <c r="K46" s="290"/>
      <c r="L46" s="290"/>
      <c r="M46" s="290"/>
      <c r="N46" s="290"/>
      <c r="O46" s="290"/>
      <c r="P46" s="290"/>
      <c r="Q46" s="290"/>
      <c r="R46" s="290"/>
      <c r="S46" s="290"/>
      <c r="T46" s="290"/>
      <c r="U46" s="290"/>
      <c r="V46" s="290"/>
    </row>
    <row r="47" spans="6:22" ht="15" customHeight="1">
      <c r="F47" s="160"/>
      <c r="G47" s="160"/>
      <c r="H47" s="290"/>
      <c r="I47" s="290"/>
      <c r="J47" s="290"/>
      <c r="K47" s="290"/>
      <c r="L47" s="290"/>
      <c r="M47" s="290"/>
      <c r="N47" s="290"/>
      <c r="O47" s="290"/>
      <c r="P47" s="290"/>
      <c r="Q47" s="290"/>
      <c r="R47" s="290"/>
      <c r="S47" s="290"/>
      <c r="T47" s="290"/>
      <c r="U47" s="290"/>
      <c r="V47" s="290"/>
    </row>
    <row r="48" spans="6:22" ht="15" customHeight="1">
      <c r="F48" s="160"/>
      <c r="G48" s="160"/>
      <c r="H48" s="290"/>
      <c r="I48" s="290"/>
      <c r="J48" s="290"/>
      <c r="K48" s="290"/>
      <c r="L48" s="290"/>
      <c r="M48" s="290"/>
      <c r="N48" s="290"/>
      <c r="O48" s="290"/>
      <c r="P48" s="290"/>
      <c r="Q48" s="290"/>
      <c r="R48" s="290"/>
      <c r="S48" s="290"/>
      <c r="T48" s="290"/>
      <c r="U48" s="290"/>
      <c r="V48" s="290"/>
    </row>
    <row r="49" spans="6:22" s="11" customFormat="1" ht="15" customHeight="1">
      <c r="F49" s="160"/>
      <c r="G49" s="160"/>
      <c r="H49" s="290"/>
      <c r="I49" s="290"/>
      <c r="J49" s="290"/>
      <c r="K49" s="290"/>
      <c r="L49" s="290"/>
      <c r="M49" s="290"/>
      <c r="N49" s="290"/>
      <c r="O49" s="290"/>
      <c r="P49" s="290"/>
      <c r="Q49" s="290"/>
      <c r="R49" s="290"/>
      <c r="S49" s="290"/>
      <c r="T49" s="290"/>
      <c r="U49" s="290"/>
      <c r="V49" s="290"/>
    </row>
    <row r="50" spans="6:22" s="11" customFormat="1" ht="15" customHeight="1">
      <c r="F50" s="160"/>
      <c r="G50" s="160"/>
      <c r="H50" s="290"/>
      <c r="I50" s="290"/>
      <c r="J50" s="290"/>
      <c r="K50" s="290"/>
      <c r="L50" s="290"/>
      <c r="M50" s="290"/>
      <c r="N50" s="290"/>
      <c r="O50" s="290"/>
      <c r="P50" s="290"/>
      <c r="Q50" s="290"/>
      <c r="R50" s="290"/>
      <c r="S50" s="290"/>
      <c r="T50" s="290"/>
      <c r="U50" s="290"/>
      <c r="V50" s="290"/>
    </row>
    <row r="51" spans="6:22" s="11" customFormat="1" ht="15" customHeight="1">
      <c r="F51" s="160"/>
      <c r="G51" s="160"/>
      <c r="H51" s="290"/>
      <c r="I51" s="290"/>
      <c r="J51" s="290"/>
      <c r="K51" s="290"/>
      <c r="L51" s="290"/>
      <c r="M51" s="290"/>
      <c r="N51" s="290"/>
      <c r="O51" s="290"/>
      <c r="P51" s="290"/>
      <c r="Q51" s="290"/>
      <c r="R51" s="290"/>
      <c r="S51" s="290"/>
      <c r="T51" s="290"/>
      <c r="U51" s="290"/>
      <c r="V51" s="290"/>
    </row>
    <row r="52" spans="6:22" s="11" customFormat="1" ht="15" customHeight="1">
      <c r="F52" s="160"/>
      <c r="G52" s="160"/>
      <c r="H52" s="290"/>
      <c r="I52" s="290"/>
      <c r="J52" s="290"/>
      <c r="K52" s="290"/>
      <c r="L52" s="290"/>
      <c r="M52" s="290"/>
      <c r="N52" s="290"/>
      <c r="O52" s="290"/>
      <c r="P52" s="290"/>
      <c r="Q52" s="290"/>
      <c r="R52" s="290"/>
      <c r="S52" s="290"/>
      <c r="T52" s="290"/>
      <c r="U52" s="290"/>
      <c r="V52" s="290"/>
    </row>
    <row r="53" spans="6:22" s="11" customFormat="1" ht="15" customHeight="1">
      <c r="F53" s="160"/>
      <c r="G53" s="160"/>
      <c r="H53" s="290"/>
      <c r="I53" s="290"/>
      <c r="J53" s="290"/>
      <c r="K53" s="290"/>
      <c r="L53" s="290"/>
      <c r="M53" s="290"/>
      <c r="N53" s="290"/>
      <c r="O53" s="290"/>
      <c r="P53" s="290"/>
      <c r="Q53" s="290"/>
      <c r="R53" s="290"/>
      <c r="S53" s="290"/>
      <c r="T53" s="290"/>
      <c r="U53" s="290"/>
      <c r="V53" s="290"/>
    </row>
    <row r="54" spans="6:22" s="11" customFormat="1" ht="15" customHeight="1">
      <c r="F54" s="160"/>
      <c r="G54" s="160"/>
      <c r="H54" s="290"/>
      <c r="I54" s="290"/>
      <c r="J54" s="290"/>
      <c r="K54" s="290"/>
      <c r="L54" s="290"/>
      <c r="M54" s="290"/>
      <c r="N54" s="290"/>
      <c r="O54" s="290"/>
      <c r="P54" s="290"/>
      <c r="Q54" s="290"/>
      <c r="R54" s="290"/>
      <c r="S54" s="290"/>
      <c r="T54" s="290"/>
      <c r="U54" s="290"/>
      <c r="V54" s="290"/>
    </row>
    <row r="55" spans="6:22" s="11" customFormat="1" ht="15" customHeight="1">
      <c r="F55" s="160"/>
      <c r="G55" s="160"/>
      <c r="H55" s="290"/>
      <c r="I55" s="290"/>
      <c r="J55" s="290"/>
      <c r="K55" s="290"/>
      <c r="L55" s="290"/>
      <c r="M55" s="290"/>
      <c r="N55" s="290"/>
      <c r="O55" s="290"/>
      <c r="P55" s="290"/>
      <c r="Q55" s="290"/>
      <c r="R55" s="290"/>
      <c r="S55" s="290"/>
      <c r="T55" s="290"/>
      <c r="U55" s="290"/>
      <c r="V55" s="290"/>
    </row>
    <row r="56" spans="6:22" s="11" customFormat="1" ht="15" customHeight="1">
      <c r="F56" s="160"/>
      <c r="G56" s="160"/>
      <c r="H56" s="290"/>
      <c r="I56" s="290"/>
      <c r="J56" s="290"/>
      <c r="K56" s="290"/>
      <c r="L56" s="290"/>
      <c r="M56" s="290"/>
      <c r="N56" s="290"/>
      <c r="O56" s="290"/>
      <c r="P56" s="290"/>
      <c r="Q56" s="290"/>
      <c r="R56" s="290"/>
      <c r="S56" s="290"/>
      <c r="T56" s="290"/>
      <c r="U56" s="290"/>
      <c r="V56" s="290"/>
    </row>
    <row r="57" spans="6:22" s="11" customFormat="1" ht="15" customHeight="1">
      <c r="F57" s="160"/>
      <c r="G57" s="160"/>
      <c r="H57" s="290"/>
      <c r="I57" s="290"/>
      <c r="J57" s="290"/>
      <c r="K57" s="290"/>
      <c r="L57" s="290"/>
      <c r="M57" s="290"/>
      <c r="N57" s="290"/>
      <c r="O57" s="290"/>
      <c r="P57" s="290"/>
      <c r="Q57" s="290"/>
      <c r="R57" s="290"/>
      <c r="S57" s="290"/>
      <c r="T57" s="290"/>
      <c r="U57" s="290"/>
      <c r="V57" s="290"/>
    </row>
    <row r="58" spans="6:22" s="11" customFormat="1" ht="15" customHeight="1">
      <c r="F58" s="160"/>
      <c r="G58" s="160"/>
      <c r="H58" s="290"/>
      <c r="I58" s="290"/>
      <c r="J58" s="290"/>
      <c r="K58" s="290"/>
      <c r="L58" s="290"/>
      <c r="M58" s="290"/>
      <c r="N58" s="290"/>
      <c r="O58" s="290"/>
      <c r="P58" s="290"/>
      <c r="Q58" s="290"/>
      <c r="R58" s="290"/>
      <c r="S58" s="290"/>
      <c r="T58" s="290"/>
      <c r="U58" s="290"/>
      <c r="V58" s="290"/>
    </row>
    <row r="59" spans="6:22" s="11" customFormat="1" ht="15" customHeight="1">
      <c r="F59" s="160"/>
      <c r="G59" s="160"/>
      <c r="H59" s="290"/>
      <c r="I59" s="290"/>
      <c r="J59" s="290"/>
      <c r="K59" s="290"/>
      <c r="L59" s="290"/>
      <c r="M59" s="290"/>
      <c r="N59" s="290"/>
      <c r="O59" s="290"/>
      <c r="P59" s="290"/>
      <c r="Q59" s="290"/>
      <c r="R59" s="290"/>
      <c r="S59" s="290"/>
      <c r="T59" s="290"/>
      <c r="U59" s="290"/>
      <c r="V59" s="290"/>
    </row>
    <row r="60" spans="6:22" s="11" customFormat="1" ht="15" customHeight="1">
      <c r="F60" s="160"/>
      <c r="G60" s="160"/>
      <c r="H60" s="290"/>
      <c r="I60" s="290"/>
      <c r="J60" s="290"/>
      <c r="K60" s="290"/>
      <c r="L60" s="290"/>
      <c r="M60" s="290"/>
      <c r="N60" s="290"/>
      <c r="O60" s="290"/>
      <c r="P60" s="290"/>
      <c r="Q60" s="290"/>
      <c r="R60" s="290"/>
      <c r="S60" s="290"/>
      <c r="T60" s="290"/>
      <c r="U60" s="290"/>
      <c r="V60" s="290"/>
    </row>
    <row r="61" spans="6:22" s="11" customFormat="1" ht="15" customHeight="1">
      <c r="F61" s="160"/>
      <c r="G61" s="160"/>
      <c r="H61" s="290"/>
      <c r="I61" s="290"/>
      <c r="J61" s="290"/>
      <c r="K61" s="290"/>
      <c r="L61" s="290"/>
      <c r="M61" s="290"/>
      <c r="N61" s="290"/>
      <c r="O61" s="290"/>
      <c r="P61" s="290"/>
      <c r="Q61" s="290"/>
      <c r="R61" s="290"/>
      <c r="S61" s="290"/>
      <c r="T61" s="290"/>
      <c r="U61" s="290"/>
      <c r="V61" s="290"/>
    </row>
    <row r="62" spans="6:22" s="11" customFormat="1" ht="15" customHeight="1">
      <c r="F62" s="160"/>
      <c r="G62" s="160"/>
      <c r="H62" s="290"/>
      <c r="I62" s="290"/>
      <c r="J62" s="290"/>
      <c r="K62" s="290"/>
      <c r="L62" s="290"/>
      <c r="M62" s="290"/>
      <c r="N62" s="290"/>
      <c r="O62" s="290"/>
      <c r="P62" s="290"/>
      <c r="Q62" s="290"/>
      <c r="R62" s="290"/>
      <c r="S62" s="290"/>
      <c r="T62" s="290"/>
      <c r="U62" s="290"/>
      <c r="V62" s="290"/>
    </row>
    <row r="63" spans="6:22" s="11" customFormat="1" ht="15" customHeight="1">
      <c r="F63" s="160"/>
      <c r="G63" s="160"/>
      <c r="H63" s="290"/>
      <c r="I63" s="290"/>
      <c r="J63" s="290"/>
      <c r="K63" s="290"/>
      <c r="L63" s="290"/>
      <c r="M63" s="290"/>
      <c r="N63" s="290"/>
      <c r="O63" s="290"/>
      <c r="P63" s="290"/>
      <c r="Q63" s="290"/>
      <c r="R63" s="290"/>
      <c r="S63" s="290"/>
      <c r="T63" s="290"/>
      <c r="U63" s="290"/>
      <c r="V63" s="290"/>
    </row>
    <row r="64" spans="6:22" s="11" customFormat="1" ht="15" customHeight="1">
      <c r="F64" s="160"/>
      <c r="G64" s="160"/>
      <c r="H64" s="290"/>
      <c r="I64" s="290"/>
      <c r="J64" s="290"/>
      <c r="K64" s="290"/>
      <c r="L64" s="290"/>
      <c r="M64" s="290"/>
      <c r="N64" s="290"/>
      <c r="O64" s="290"/>
      <c r="P64" s="290"/>
      <c r="Q64" s="290"/>
      <c r="R64" s="290"/>
      <c r="S64" s="290"/>
      <c r="T64" s="290"/>
      <c r="U64" s="290"/>
      <c r="V64" s="290"/>
    </row>
    <row r="65" spans="6:22" s="11" customFormat="1" ht="15" customHeight="1">
      <c r="F65" s="160"/>
      <c r="G65" s="160"/>
      <c r="H65" s="290"/>
      <c r="I65" s="290"/>
      <c r="J65" s="290"/>
      <c r="K65" s="290"/>
      <c r="L65" s="290"/>
      <c r="M65" s="290"/>
      <c r="N65" s="290"/>
      <c r="O65" s="290"/>
      <c r="P65" s="290"/>
      <c r="Q65" s="290"/>
      <c r="R65" s="290"/>
      <c r="S65" s="290"/>
      <c r="T65" s="290"/>
      <c r="U65" s="290"/>
      <c r="V65" s="290"/>
    </row>
    <row r="66" spans="6:22" s="11" customFormat="1" ht="15" customHeight="1">
      <c r="F66" s="160"/>
      <c r="G66" s="160"/>
      <c r="H66" s="290"/>
      <c r="I66" s="290"/>
      <c r="J66" s="290"/>
      <c r="K66" s="290"/>
      <c r="L66" s="290"/>
      <c r="M66" s="290"/>
      <c r="N66" s="290"/>
      <c r="O66" s="290"/>
      <c r="P66" s="290"/>
      <c r="Q66" s="290"/>
      <c r="R66" s="290"/>
      <c r="S66" s="290"/>
      <c r="T66" s="290"/>
      <c r="U66" s="290"/>
      <c r="V66" s="290"/>
    </row>
    <row r="67" spans="6:22" s="11" customFormat="1" ht="15" customHeight="1">
      <c r="F67" s="160"/>
      <c r="G67" s="160"/>
      <c r="H67" s="290"/>
      <c r="I67" s="290"/>
      <c r="J67" s="290"/>
      <c r="K67" s="290"/>
      <c r="L67" s="290"/>
      <c r="M67" s="290"/>
      <c r="N67" s="290"/>
      <c r="O67" s="290"/>
      <c r="P67" s="290"/>
      <c r="Q67" s="290"/>
      <c r="R67" s="290"/>
      <c r="S67" s="290"/>
      <c r="T67" s="290"/>
      <c r="U67" s="290"/>
      <c r="V67" s="290"/>
    </row>
    <row r="68" spans="6:22" s="11" customFormat="1" ht="15" customHeight="1">
      <c r="F68" s="160"/>
      <c r="G68" s="160"/>
      <c r="H68" s="290"/>
      <c r="I68" s="290"/>
      <c r="J68" s="290"/>
      <c r="K68" s="290"/>
      <c r="L68" s="290"/>
      <c r="M68" s="290"/>
      <c r="N68" s="290"/>
      <c r="O68" s="290"/>
      <c r="P68" s="290"/>
      <c r="Q68" s="290"/>
      <c r="R68" s="290"/>
      <c r="S68" s="290"/>
      <c r="T68" s="290"/>
      <c r="U68" s="290"/>
      <c r="V68" s="290"/>
    </row>
    <row r="69" spans="6:22" s="11" customFormat="1" ht="15" customHeight="1">
      <c r="F69" s="160"/>
      <c r="G69" s="160"/>
      <c r="H69" s="290"/>
      <c r="I69" s="290"/>
      <c r="J69" s="290"/>
      <c r="K69" s="290"/>
      <c r="L69" s="290"/>
      <c r="M69" s="290"/>
      <c r="N69" s="290"/>
      <c r="O69" s="290"/>
      <c r="P69" s="290"/>
      <c r="Q69" s="290"/>
      <c r="R69" s="290"/>
      <c r="S69" s="290"/>
      <c r="T69" s="290"/>
      <c r="U69" s="290"/>
      <c r="V69" s="290"/>
    </row>
    <row r="70" spans="6:22" s="11" customFormat="1" ht="15" customHeight="1">
      <c r="F70" s="160"/>
      <c r="G70" s="160"/>
      <c r="H70" s="290"/>
      <c r="I70" s="290"/>
      <c r="J70" s="290"/>
      <c r="K70" s="290"/>
      <c r="L70" s="290"/>
      <c r="M70" s="290"/>
      <c r="N70" s="290"/>
      <c r="O70" s="290"/>
      <c r="P70" s="290"/>
      <c r="Q70" s="290"/>
      <c r="R70" s="290"/>
      <c r="S70" s="290"/>
      <c r="T70" s="290"/>
      <c r="U70" s="290"/>
      <c r="V70" s="290"/>
    </row>
    <row r="71" spans="6:22" s="11" customFormat="1" ht="15" customHeight="1">
      <c r="F71" s="160"/>
      <c r="G71" s="160"/>
      <c r="H71" s="290"/>
      <c r="I71" s="290"/>
      <c r="J71" s="290"/>
      <c r="K71" s="290"/>
      <c r="L71" s="290"/>
      <c r="M71" s="290"/>
      <c r="N71" s="290"/>
      <c r="O71" s="290"/>
      <c r="P71" s="290"/>
      <c r="Q71" s="290"/>
      <c r="R71" s="290"/>
      <c r="S71" s="290"/>
      <c r="T71" s="290"/>
      <c r="U71" s="290"/>
      <c r="V71" s="290"/>
    </row>
    <row r="72" spans="6:22" s="11" customFormat="1" ht="15" customHeight="1">
      <c r="F72" s="160"/>
      <c r="G72" s="160"/>
      <c r="H72" s="290"/>
      <c r="I72" s="290"/>
      <c r="J72" s="290"/>
      <c r="K72" s="290"/>
      <c r="L72" s="290"/>
      <c r="M72" s="290"/>
      <c r="N72" s="290"/>
      <c r="O72" s="290"/>
      <c r="P72" s="290"/>
      <c r="Q72" s="290"/>
      <c r="R72" s="290"/>
      <c r="S72" s="290"/>
      <c r="T72" s="290"/>
      <c r="U72" s="290"/>
      <c r="V72" s="290"/>
    </row>
    <row r="73" spans="6:22" s="11" customFormat="1" ht="15" customHeight="1">
      <c r="F73" s="160"/>
      <c r="G73" s="160"/>
      <c r="H73" s="290"/>
      <c r="I73" s="290"/>
      <c r="J73" s="290"/>
      <c r="K73" s="290"/>
      <c r="L73" s="290"/>
      <c r="M73" s="290"/>
      <c r="N73" s="290"/>
      <c r="O73" s="290"/>
      <c r="P73" s="290"/>
      <c r="Q73" s="290"/>
      <c r="R73" s="290"/>
      <c r="S73" s="290"/>
      <c r="T73" s="290"/>
      <c r="U73" s="290"/>
      <c r="V73" s="290"/>
    </row>
    <row r="74" spans="6:22" s="11" customFormat="1" ht="15" customHeight="1">
      <c r="F74" s="160"/>
      <c r="G74" s="160"/>
      <c r="H74" s="290"/>
      <c r="I74" s="290"/>
      <c r="J74" s="290"/>
      <c r="K74" s="290"/>
      <c r="L74" s="290"/>
      <c r="M74" s="290"/>
      <c r="N74" s="290"/>
      <c r="O74" s="290"/>
      <c r="P74" s="290"/>
      <c r="Q74" s="290"/>
      <c r="R74" s="290"/>
      <c r="S74" s="290"/>
      <c r="T74" s="290"/>
      <c r="U74" s="290"/>
      <c r="V74" s="290"/>
    </row>
    <row r="75" spans="6:22" s="11" customFormat="1" ht="15" customHeight="1">
      <c r="F75" s="160"/>
      <c r="G75" s="160"/>
      <c r="H75" s="290"/>
      <c r="I75" s="290"/>
      <c r="J75" s="290"/>
      <c r="K75" s="290"/>
      <c r="L75" s="290"/>
      <c r="M75" s="290"/>
      <c r="N75" s="290"/>
      <c r="O75" s="290"/>
      <c r="P75" s="290"/>
      <c r="Q75" s="290"/>
      <c r="R75" s="290"/>
      <c r="S75" s="290"/>
      <c r="T75" s="290"/>
      <c r="U75" s="290"/>
      <c r="V75" s="290"/>
    </row>
    <row r="76" spans="6:22" s="11" customFormat="1" ht="15" customHeight="1">
      <c r="F76" s="160"/>
      <c r="G76" s="160"/>
      <c r="H76" s="290"/>
      <c r="I76" s="290"/>
      <c r="J76" s="290"/>
      <c r="K76" s="290"/>
      <c r="L76" s="290"/>
      <c r="M76" s="290"/>
      <c r="N76" s="290"/>
      <c r="O76" s="290"/>
      <c r="P76" s="290"/>
      <c r="Q76" s="290"/>
      <c r="R76" s="290"/>
      <c r="S76" s="290"/>
      <c r="T76" s="290"/>
      <c r="U76" s="290"/>
      <c r="V76" s="290"/>
    </row>
    <row r="77" spans="6:22" s="11" customFormat="1" ht="15" customHeight="1">
      <c r="F77" s="160"/>
      <c r="G77" s="160"/>
      <c r="H77" s="290"/>
      <c r="I77" s="290"/>
      <c r="J77" s="290"/>
      <c r="K77" s="290"/>
      <c r="L77" s="290"/>
      <c r="M77" s="290"/>
      <c r="N77" s="290"/>
      <c r="O77" s="290"/>
      <c r="P77" s="290"/>
      <c r="Q77" s="290"/>
      <c r="R77" s="290"/>
      <c r="S77" s="290"/>
      <c r="T77" s="290"/>
      <c r="U77" s="290"/>
      <c r="V77" s="290"/>
    </row>
    <row r="78" spans="6:22" s="11" customFormat="1" ht="15" customHeight="1">
      <c r="F78" s="160"/>
      <c r="G78" s="160"/>
      <c r="H78" s="290"/>
      <c r="I78" s="290"/>
      <c r="J78" s="290"/>
      <c r="K78" s="290"/>
      <c r="L78" s="290"/>
      <c r="M78" s="290"/>
      <c r="N78" s="290"/>
      <c r="O78" s="290"/>
      <c r="P78" s="290"/>
      <c r="Q78" s="290"/>
      <c r="R78" s="290"/>
      <c r="S78" s="290"/>
      <c r="T78" s="290"/>
      <c r="U78" s="290"/>
      <c r="V78" s="290"/>
    </row>
    <row r="79" spans="6:22" s="11" customFormat="1" ht="15" customHeight="1">
      <c r="F79" s="160"/>
      <c r="G79" s="160"/>
      <c r="H79" s="290"/>
      <c r="I79" s="290"/>
      <c r="J79" s="290"/>
      <c r="K79" s="290"/>
      <c r="L79" s="290"/>
      <c r="M79" s="290"/>
      <c r="N79" s="290"/>
      <c r="O79" s="290"/>
      <c r="P79" s="290"/>
      <c r="Q79" s="290"/>
      <c r="R79" s="290"/>
      <c r="S79" s="290"/>
      <c r="T79" s="290"/>
      <c r="U79" s="290"/>
      <c r="V79" s="290"/>
    </row>
  </sheetData>
  <sheetProtection/>
  <printOptions horizontalCentered="1"/>
  <pageMargins left="0.25" right="0.25" top="0.5" bottom="0.5" header="0.25" footer="0.25"/>
  <pageSetup horizontalDpi="600" verticalDpi="6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E1"/>
    </sheetView>
  </sheetViews>
  <sheetFormatPr defaultColWidth="15.7109375" defaultRowHeight="15" customHeight="1"/>
  <cols>
    <col min="1" max="1" width="64.140625" style="11" bestFit="1" customWidth="1"/>
    <col min="2" max="2" width="17.28125" style="75" bestFit="1" customWidth="1"/>
    <col min="3" max="3" width="16.140625" style="75" bestFit="1" customWidth="1"/>
    <col min="4" max="4" width="12.7109375" style="11" bestFit="1" customWidth="1"/>
    <col min="5" max="5" width="16.140625" style="11" bestFit="1" customWidth="1"/>
    <col min="6" max="16384" width="15.7109375" style="11" customWidth="1"/>
  </cols>
  <sheetData>
    <row r="1" spans="1:5" s="43" customFormat="1" ht="30" customHeight="1">
      <c r="A1" s="1" t="s">
        <v>0</v>
      </c>
      <c r="B1" s="1"/>
      <c r="C1" s="1"/>
      <c r="D1" s="1"/>
      <c r="E1" s="1"/>
    </row>
    <row r="2" spans="1:3" s="44" customFormat="1" ht="15" customHeight="1">
      <c r="A2" s="3"/>
      <c r="B2" s="3"/>
      <c r="C2" s="3"/>
    </row>
    <row r="3" spans="1:5" s="45" customFormat="1" ht="15" customHeight="1">
      <c r="A3" s="4" t="s">
        <v>39</v>
      </c>
      <c r="B3" s="4"/>
      <c r="C3" s="4"/>
      <c r="D3" s="4"/>
      <c r="E3" s="4"/>
    </row>
    <row r="4" spans="1:5" s="45" customFormat="1" ht="15" customHeight="1">
      <c r="A4" s="6" t="s">
        <v>40</v>
      </c>
      <c r="B4" s="4"/>
      <c r="C4" s="4"/>
      <c r="D4" s="4"/>
      <c r="E4" s="4"/>
    </row>
    <row r="5" spans="1:3" s="45" customFormat="1" ht="15" customHeight="1">
      <c r="A5" s="46"/>
      <c r="B5" s="47"/>
      <c r="C5" s="47"/>
    </row>
    <row r="6" spans="1:5" ht="15" customHeight="1">
      <c r="A6" s="9"/>
      <c r="B6" s="48" t="s">
        <v>41</v>
      </c>
      <c r="C6" s="49"/>
      <c r="D6" s="48" t="s">
        <v>42</v>
      </c>
      <c r="E6" s="49"/>
    </row>
    <row r="7" spans="1:5" ht="15" customHeight="1">
      <c r="A7" s="9"/>
      <c r="B7" s="50"/>
      <c r="C7" s="51"/>
      <c r="D7" s="50"/>
      <c r="E7" s="51"/>
    </row>
    <row r="8" spans="1:5" ht="15" customHeight="1">
      <c r="A8" s="52" t="s">
        <v>43</v>
      </c>
      <c r="B8" s="50"/>
      <c r="C8" s="53"/>
      <c r="D8" s="50"/>
      <c r="E8" s="53"/>
    </row>
    <row r="9" spans="1:5" ht="15" customHeight="1">
      <c r="A9" s="52"/>
      <c r="B9" s="50"/>
      <c r="C9" s="53"/>
      <c r="D9" s="50"/>
      <c r="E9" s="53"/>
    </row>
    <row r="10" spans="1:5" ht="15" customHeight="1">
      <c r="A10" s="9" t="s">
        <v>44</v>
      </c>
      <c r="B10" s="54"/>
      <c r="C10" s="55">
        <f>'Earned Incurred QTD-5'!D16</f>
        <v>1442056</v>
      </c>
      <c r="D10" s="54"/>
      <c r="E10" s="55">
        <f>'Earned Incurred YTD-6'!D16</f>
        <v>5955692</v>
      </c>
    </row>
    <row r="11" spans="1:5" ht="15" customHeight="1">
      <c r="A11" s="52"/>
      <c r="B11" s="54"/>
      <c r="C11" s="56"/>
      <c r="D11" s="54"/>
      <c r="E11" s="56"/>
    </row>
    <row r="12" spans="1:5" ht="15" customHeight="1">
      <c r="A12" s="52" t="s">
        <v>45</v>
      </c>
      <c r="B12" s="54"/>
      <c r="C12" s="56"/>
      <c r="D12" s="54"/>
      <c r="E12" s="56"/>
    </row>
    <row r="13" spans="1:5" ht="15" customHeight="1">
      <c r="A13" s="9" t="s">
        <v>46</v>
      </c>
      <c r="B13" s="57">
        <f>'Earned Incurred QTD-5'!D23</f>
        <v>472165</v>
      </c>
      <c r="C13" s="58"/>
      <c r="D13" s="57">
        <f>'Earned Incurred YTD-6'!D23</f>
        <v>2223584</v>
      </c>
      <c r="E13" s="58"/>
    </row>
    <row r="14" spans="1:5" ht="15" customHeight="1">
      <c r="A14" s="9" t="s">
        <v>47</v>
      </c>
      <c r="B14" s="59">
        <f>'Earned Incurred QTD-5'!D30</f>
        <v>-55791</v>
      </c>
      <c r="C14" s="58"/>
      <c r="D14" s="57">
        <f>'Earned Incurred YTD-6'!D30</f>
        <v>418584</v>
      </c>
      <c r="E14" s="58"/>
    </row>
    <row r="15" spans="1:5" ht="15" customHeight="1">
      <c r="A15" s="9" t="s">
        <v>48</v>
      </c>
      <c r="B15" s="57">
        <f>'Earned Incurred QTD-5'!C37</f>
        <v>107374</v>
      </c>
      <c r="C15" s="58"/>
      <c r="D15" s="57">
        <f>'Earned Incurred YTD-6'!C37</f>
        <v>460639</v>
      </c>
      <c r="E15" s="58"/>
    </row>
    <row r="16" spans="1:5" ht="15" customHeight="1">
      <c r="A16" s="9" t="s">
        <v>49</v>
      </c>
      <c r="B16" s="59">
        <f>'Earned Incurred QTD-5'!C39+'Earned Incurred QTD-5'!C38+'Earned Incurred QTD-5'!C43</f>
        <v>-666974</v>
      </c>
      <c r="C16" s="58"/>
      <c r="D16" s="57">
        <f>'Earned Incurred YTD-6'!C38+'Earned Incurred YTD-6'!C39+'Earned Incurred YTD-6'!C43</f>
        <v>1705271</v>
      </c>
      <c r="E16" s="58"/>
    </row>
    <row r="17" spans="1:5" ht="15" customHeight="1">
      <c r="A17" s="9" t="s">
        <v>50</v>
      </c>
      <c r="B17" s="60">
        <f>'Earned Incurred QTD-5'!D36</f>
        <v>7351</v>
      </c>
      <c r="C17" s="58"/>
      <c r="D17" s="60">
        <f>'Earned Incurred YTD-6'!D36</f>
        <v>32656</v>
      </c>
      <c r="E17" s="58"/>
    </row>
    <row r="18" spans="1:5" ht="15" customHeight="1">
      <c r="A18" s="9" t="s">
        <v>51</v>
      </c>
      <c r="B18" s="61"/>
      <c r="C18" s="62">
        <f>SUM(B13:B17)</f>
        <v>-135875</v>
      </c>
      <c r="D18" s="61"/>
      <c r="E18" s="63">
        <f>SUM(D13:D17)</f>
        <v>4840734</v>
      </c>
    </row>
    <row r="19" spans="1:5" ht="15" customHeight="1">
      <c r="A19" s="9"/>
      <c r="B19" s="61"/>
      <c r="C19" s="64"/>
      <c r="D19" s="61"/>
      <c r="E19" s="64"/>
    </row>
    <row r="20" spans="1:5" ht="15" customHeight="1">
      <c r="A20" s="9" t="s">
        <v>52</v>
      </c>
      <c r="B20" s="61"/>
      <c r="C20" s="65">
        <f>C10-C18</f>
        <v>1577931</v>
      </c>
      <c r="D20" s="61"/>
      <c r="E20" s="65">
        <f>E10-E18</f>
        <v>1114958</v>
      </c>
    </row>
    <row r="21" spans="1:5" ht="15" customHeight="1">
      <c r="A21" s="52"/>
      <c r="B21" s="61"/>
      <c r="C21" s="66"/>
      <c r="D21" s="61"/>
      <c r="E21" s="66"/>
    </row>
    <row r="22" spans="1:5" ht="15" customHeight="1">
      <c r="A22" s="52" t="s">
        <v>53</v>
      </c>
      <c r="B22" s="61"/>
      <c r="C22" s="66"/>
      <c r="D22" s="61"/>
      <c r="E22" s="66"/>
    </row>
    <row r="23" spans="1:5" ht="15" customHeight="1">
      <c r="A23" s="9" t="s">
        <v>54</v>
      </c>
      <c r="B23" s="57">
        <f>'Earned Incurred QTD-5'!D52</f>
        <v>22382</v>
      </c>
      <c r="C23" s="64"/>
      <c r="D23" s="57">
        <f>'Earned Incurred YTD-6'!D52</f>
        <v>63928</v>
      </c>
      <c r="E23" s="64"/>
    </row>
    <row r="24" spans="1:5" ht="15" customHeight="1">
      <c r="A24" s="9" t="s">
        <v>55</v>
      </c>
      <c r="B24" s="60">
        <f>'Earned Incurred QTD-5'!D53</f>
        <v>9129</v>
      </c>
      <c r="C24" s="64"/>
      <c r="D24" s="67">
        <f>'Earned Incurred YTD-6'!D53</f>
        <v>31992</v>
      </c>
      <c r="E24" s="64"/>
    </row>
    <row r="25" spans="1:5" ht="15" customHeight="1">
      <c r="A25" s="9" t="s">
        <v>56</v>
      </c>
      <c r="B25" s="57"/>
      <c r="C25" s="63">
        <f>SUM(B23:B24)</f>
        <v>31511</v>
      </c>
      <c r="D25" s="57"/>
      <c r="E25" s="63">
        <f>SUM(D23:D24)</f>
        <v>95920</v>
      </c>
    </row>
    <row r="26" spans="1:5" ht="15" customHeight="1">
      <c r="A26" s="9"/>
      <c r="B26" s="61"/>
      <c r="C26" s="66"/>
      <c r="D26" s="61"/>
      <c r="E26" s="66"/>
    </row>
    <row r="27" spans="1:5" ht="15" customHeight="1">
      <c r="A27" s="52" t="s">
        <v>57</v>
      </c>
      <c r="B27" s="61"/>
      <c r="C27" s="66"/>
      <c r="D27" s="61"/>
      <c r="E27" s="66"/>
    </row>
    <row r="28" spans="1:5" ht="15" customHeight="1">
      <c r="A28" s="9" t="s">
        <v>58</v>
      </c>
      <c r="B28" s="60">
        <f>'Earned Incurred QTD-5'!D55</f>
        <v>2480</v>
      </c>
      <c r="C28" s="64"/>
      <c r="D28" s="67">
        <f>'Earned Incurred YTD-6'!D55</f>
        <v>9490</v>
      </c>
      <c r="E28" s="64"/>
    </row>
    <row r="29" spans="1:5" ht="15" customHeight="1">
      <c r="A29" s="9" t="s">
        <v>59</v>
      </c>
      <c r="B29" s="57"/>
      <c r="C29" s="63">
        <f>SUM(B28:B28)</f>
        <v>2480</v>
      </c>
      <c r="D29" s="57"/>
      <c r="E29" s="63">
        <f>SUM(D28:D28)</f>
        <v>9490</v>
      </c>
    </row>
    <row r="30" spans="1:5" ht="15" customHeight="1">
      <c r="A30" s="9"/>
      <c r="B30" s="61"/>
      <c r="C30" s="66"/>
      <c r="D30" s="61"/>
      <c r="E30" s="66"/>
    </row>
    <row r="31" spans="1:5" ht="15.75" thickBot="1">
      <c r="A31" s="9" t="s">
        <v>60</v>
      </c>
      <c r="B31" s="61"/>
      <c r="C31" s="68">
        <f>C20+C25+C29</f>
        <v>1611922</v>
      </c>
      <c r="D31" s="61"/>
      <c r="E31" s="68">
        <f>E20+E25+E29</f>
        <v>1220368</v>
      </c>
    </row>
    <row r="32" spans="1:5" ht="15" customHeight="1">
      <c r="A32" s="52"/>
      <c r="B32" s="61"/>
      <c r="C32" s="69"/>
      <c r="D32" s="61"/>
      <c r="E32" s="69"/>
    </row>
    <row r="33" spans="1:5" ht="15" customHeight="1">
      <c r="A33" s="52" t="s">
        <v>36</v>
      </c>
      <c r="B33" s="61"/>
      <c r="C33" s="66"/>
      <c r="D33" s="61"/>
      <c r="E33" s="66"/>
    </row>
    <row r="34" spans="1:5" ht="15" customHeight="1">
      <c r="A34" s="9" t="s">
        <v>61</v>
      </c>
      <c r="B34" s="61"/>
      <c r="C34" s="65">
        <v>2311520</v>
      </c>
      <c r="D34" s="61"/>
      <c r="E34" s="65">
        <v>2737465</v>
      </c>
    </row>
    <row r="35" spans="1:5" ht="15" customHeight="1">
      <c r="A35" s="9" t="s">
        <v>62</v>
      </c>
      <c r="B35" s="59">
        <f>C31</f>
        <v>1611922</v>
      </c>
      <c r="C35" s="66"/>
      <c r="D35" s="59">
        <f>E31</f>
        <v>1220368</v>
      </c>
      <c r="E35" s="66"/>
    </row>
    <row r="36" spans="1:5" ht="15" customHeight="1">
      <c r="A36" s="70" t="s">
        <v>63</v>
      </c>
      <c r="B36" s="59">
        <f>-'[1]TB - Rounded'!G193</f>
        <v>-741785</v>
      </c>
      <c r="C36" s="64"/>
      <c r="D36" s="59">
        <v>-756952</v>
      </c>
      <c r="E36" s="64"/>
    </row>
    <row r="37" spans="1:5" ht="15" customHeight="1">
      <c r="A37" s="70" t="s">
        <v>64</v>
      </c>
      <c r="B37" s="59">
        <f>-'[1]TB - Rounded'!H189</f>
        <v>-1113</v>
      </c>
      <c r="C37" s="57"/>
      <c r="D37" s="71">
        <v>-24864</v>
      </c>
      <c r="E37" s="64"/>
    </row>
    <row r="38" spans="1:6" ht="15" customHeight="1">
      <c r="A38" s="9" t="s">
        <v>65</v>
      </c>
      <c r="B38" s="72">
        <v>0</v>
      </c>
      <c r="C38" s="64"/>
      <c r="D38" s="73">
        <v>4527</v>
      </c>
      <c r="E38" s="64"/>
      <c r="F38" s="74"/>
    </row>
    <row r="39" spans="2:5" ht="15" customHeight="1">
      <c r="B39" s="59"/>
      <c r="C39" s="66"/>
      <c r="D39" s="57" t="s">
        <v>66</v>
      </c>
      <c r="E39" s="66"/>
    </row>
    <row r="40" spans="1:5" ht="15" customHeight="1">
      <c r="A40" s="9" t="s">
        <v>67</v>
      </c>
      <c r="C40" s="59">
        <f>SUM(B35:B38)</f>
        <v>869024</v>
      </c>
      <c r="D40" s="76"/>
      <c r="E40" s="65">
        <f>SUM(D35:D38)</f>
        <v>443079</v>
      </c>
    </row>
    <row r="41" spans="1:5" ht="15" customHeight="1">
      <c r="A41" s="9"/>
      <c r="C41" s="64"/>
      <c r="D41" s="75"/>
      <c r="E41" s="64"/>
    </row>
    <row r="42" spans="1:5" ht="15" customHeight="1">
      <c r="A42" s="77" t="s">
        <v>68</v>
      </c>
      <c r="C42" s="78"/>
      <c r="D42" s="75"/>
      <c r="E42" s="78"/>
    </row>
    <row r="43" spans="1:5" ht="15" customHeight="1" thickBot="1">
      <c r="A43" s="79"/>
      <c r="B43" s="54"/>
      <c r="C43" s="80">
        <f>C34+C40</f>
        <v>3180544</v>
      </c>
      <c r="D43" s="54"/>
      <c r="E43" s="80">
        <f>E34+E40</f>
        <v>3180544</v>
      </c>
    </row>
    <row r="44" ht="15" customHeight="1" thickTop="1">
      <c r="A44" s="81"/>
    </row>
  </sheetData>
  <sheetProtection/>
  <mergeCells count="4">
    <mergeCell ref="A1:E1"/>
    <mergeCell ref="A2:C2"/>
    <mergeCell ref="A3:E3"/>
    <mergeCell ref="A4:E4"/>
  </mergeCells>
  <printOptions horizontalCentered="1"/>
  <pageMargins left="0.25" right="0.25" top="0.5" bottom="0.5" header="0.25" footer="0.25"/>
  <pageSetup horizontalDpi="600" verticalDpi="600"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G85"/>
  <sheetViews>
    <sheetView zoomScalePageLayoutView="0" workbookViewId="0" topLeftCell="A1">
      <selection activeCell="A1" sqref="A1:F1"/>
    </sheetView>
  </sheetViews>
  <sheetFormatPr defaultColWidth="15.7109375" defaultRowHeight="15" customHeight="1"/>
  <cols>
    <col min="1" max="1" width="64.7109375" style="45" bestFit="1" customWidth="1"/>
    <col min="2" max="3" width="15.7109375" style="45" customWidth="1"/>
    <col min="4" max="5" width="15.7109375" style="122" customWidth="1"/>
    <col min="6" max="6" width="15.7109375" style="123" customWidth="1"/>
    <col min="7" max="16384" width="15.7109375" style="45" customWidth="1"/>
  </cols>
  <sheetData>
    <row r="1" spans="1:6" s="83" customFormat="1" ht="30" customHeight="1">
      <c r="A1" s="82" t="s">
        <v>0</v>
      </c>
      <c r="B1" s="82"/>
      <c r="C1" s="82"/>
      <c r="D1" s="82"/>
      <c r="E1" s="82"/>
      <c r="F1" s="82"/>
    </row>
    <row r="2" spans="1:6" s="44" customFormat="1" ht="15" customHeight="1">
      <c r="A2" s="84"/>
      <c r="B2" s="84"/>
      <c r="C2" s="84"/>
      <c r="D2" s="84"/>
      <c r="E2" s="84"/>
      <c r="F2" s="84"/>
    </row>
    <row r="3" spans="1:6" s="86" customFormat="1" ht="15" customHeight="1">
      <c r="A3" s="85" t="s">
        <v>69</v>
      </c>
      <c r="B3" s="85"/>
      <c r="C3" s="85"/>
      <c r="D3" s="85"/>
      <c r="E3" s="85"/>
      <c r="F3" s="85"/>
    </row>
    <row r="4" spans="1:6" s="86" customFormat="1" ht="15" customHeight="1">
      <c r="A4" s="85" t="s">
        <v>70</v>
      </c>
      <c r="B4" s="85"/>
      <c r="C4" s="85"/>
      <c r="D4" s="85"/>
      <c r="E4" s="85"/>
      <c r="F4" s="85"/>
    </row>
    <row r="5" spans="1:6" s="92" customFormat="1" ht="15" customHeight="1">
      <c r="A5" s="87"/>
      <c r="B5" s="88"/>
      <c r="C5" s="88"/>
      <c r="D5" s="89"/>
      <c r="E5" s="90"/>
      <c r="F5" s="91"/>
    </row>
    <row r="6" spans="1:6" s="95" customFormat="1" ht="30" customHeight="1">
      <c r="A6" s="93"/>
      <c r="B6" s="94" t="s">
        <v>71</v>
      </c>
      <c r="C6" s="94" t="s">
        <v>72</v>
      </c>
      <c r="D6" s="94" t="s">
        <v>73</v>
      </c>
      <c r="E6" s="94" t="s">
        <v>74</v>
      </c>
      <c r="F6" s="94" t="s">
        <v>75</v>
      </c>
    </row>
    <row r="7" spans="1:6" s="99" customFormat="1" ht="15" customHeight="1">
      <c r="A7" s="96" t="s">
        <v>76</v>
      </c>
      <c r="B7" s="97"/>
      <c r="C7" s="97"/>
      <c r="D7" s="98"/>
      <c r="E7" s="98"/>
      <c r="F7" s="98"/>
    </row>
    <row r="8" spans="1:6" s="11" customFormat="1" ht="15" customHeight="1">
      <c r="A8" s="23" t="s">
        <v>77</v>
      </c>
      <c r="B8" s="100">
        <f>'Premiums QTD-7'!B12</f>
        <v>1346710</v>
      </c>
      <c r="C8" s="100">
        <f>'Premiums QTD-7'!C12</f>
        <v>-3347</v>
      </c>
      <c r="D8" s="101">
        <f>'Premiums QTD-7'!D12</f>
        <v>0</v>
      </c>
      <c r="E8" s="101">
        <f>'Premiums QTD-7'!E12</f>
        <v>0</v>
      </c>
      <c r="F8" s="100">
        <f>SUM(B8:E8)</f>
        <v>1343363</v>
      </c>
    </row>
    <row r="9" spans="1:6" s="11" customFormat="1" ht="15" customHeight="1">
      <c r="A9" s="102" t="s">
        <v>78</v>
      </c>
      <c r="B9" s="103">
        <f>'Earned Incurred QTD-5'!D55</f>
        <v>2480</v>
      </c>
      <c r="C9" s="101">
        <v>0</v>
      </c>
      <c r="D9" s="101">
        <v>0</v>
      </c>
      <c r="E9" s="101">
        <v>0</v>
      </c>
      <c r="F9" s="103">
        <f>SUM(B9:E9)</f>
        <v>2480</v>
      </c>
    </row>
    <row r="10" spans="1:6" s="11" customFormat="1" ht="15" customHeight="1">
      <c r="A10" s="23" t="s">
        <v>79</v>
      </c>
      <c r="B10" s="103">
        <f>'Earned Incurred QTD-5'!C48</f>
        <v>17076</v>
      </c>
      <c r="C10" s="101">
        <v>0</v>
      </c>
      <c r="D10" s="101">
        <v>0</v>
      </c>
      <c r="E10" s="101">
        <v>0</v>
      </c>
      <c r="F10" s="103">
        <f>SUM(B10:E10)</f>
        <v>17076</v>
      </c>
    </row>
    <row r="11" spans="1:6" s="11" customFormat="1" ht="15" customHeight="1">
      <c r="A11" s="23" t="s">
        <v>80</v>
      </c>
      <c r="B11" s="103">
        <f>'Earned Incurred QTD-5'!D53</f>
        <v>9129</v>
      </c>
      <c r="C11" s="101">
        <v>0</v>
      </c>
      <c r="D11" s="101">
        <v>0</v>
      </c>
      <c r="E11" s="101">
        <v>0</v>
      </c>
      <c r="F11" s="103">
        <f>SUM(B11:E11)</f>
        <v>9129</v>
      </c>
    </row>
    <row r="12" spans="1:6" s="11" customFormat="1" ht="15" customHeight="1" thickBot="1">
      <c r="A12" s="23" t="s">
        <v>81</v>
      </c>
      <c r="B12" s="104">
        <f>SUM(B8:B11)</f>
        <v>1375395</v>
      </c>
      <c r="C12" s="104">
        <f>SUM(C8:C11)</f>
        <v>-3347</v>
      </c>
      <c r="D12" s="105">
        <f>SUM(D8:D11)</f>
        <v>0</v>
      </c>
      <c r="E12" s="105">
        <f>SUM(E8:E11)</f>
        <v>0</v>
      </c>
      <c r="F12" s="106">
        <f>SUM(F8:F11)</f>
        <v>1372048</v>
      </c>
    </row>
    <row r="13" spans="1:6" s="11" customFormat="1" ht="15" customHeight="1" thickTop="1">
      <c r="A13" s="23"/>
      <c r="B13" s="107"/>
      <c r="C13" s="107"/>
      <c r="D13" s="107"/>
      <c r="E13" s="108"/>
      <c r="F13" s="108"/>
    </row>
    <row r="14" spans="1:6" s="11" customFormat="1" ht="15" customHeight="1">
      <c r="A14" s="96" t="s">
        <v>82</v>
      </c>
      <c r="B14" s="98"/>
      <c r="C14" s="98"/>
      <c r="D14" s="98"/>
      <c r="E14" s="109"/>
      <c r="F14" s="108"/>
    </row>
    <row r="15" spans="1:6" s="11" customFormat="1" ht="15" customHeight="1">
      <c r="A15" s="23" t="s">
        <v>83</v>
      </c>
      <c r="B15" s="103">
        <f>'Losses Incurred QTD-9'!B12</f>
        <v>217888</v>
      </c>
      <c r="C15" s="103">
        <f>'Losses Incurred QTD-9'!C12</f>
        <v>227077</v>
      </c>
      <c r="D15" s="110">
        <f>'Losses Incurred QTD-9'!D12</f>
        <v>-1013</v>
      </c>
      <c r="E15" s="101">
        <f>'Losses Incurred QTD-9'!E12</f>
        <v>0</v>
      </c>
      <c r="F15" s="103">
        <f aca="true" t="shared" si="0" ref="F15:F23">SUM(B15:E15)</f>
        <v>443952</v>
      </c>
    </row>
    <row r="16" spans="1:6" s="11" customFormat="1" ht="15" customHeight="1">
      <c r="A16" s="23" t="s">
        <v>84</v>
      </c>
      <c r="B16" s="103">
        <f>'[1]Loss Expenses Paid QTD-15'!C24</f>
        <v>48564</v>
      </c>
      <c r="C16" s="103">
        <f>'[1]Loss Expenses Paid QTD-15'!C18</f>
        <v>39724</v>
      </c>
      <c r="D16" s="103">
        <f>'[1]Loss Expenses Paid QTD-15'!C12</f>
        <v>3318</v>
      </c>
      <c r="E16" s="101">
        <v>0</v>
      </c>
      <c r="F16" s="103">
        <f t="shared" si="0"/>
        <v>91606</v>
      </c>
    </row>
    <row r="17" spans="1:6" s="11" customFormat="1" ht="15" customHeight="1">
      <c r="A17" s="23" t="s">
        <v>85</v>
      </c>
      <c r="B17" s="110">
        <f>'[1]Loss Expenses Paid QTD-15'!I24</f>
        <v>-76393</v>
      </c>
      <c r="C17" s="110">
        <f>'[1]Loss Expenses Paid QTD-15'!I18</f>
        <v>-81525</v>
      </c>
      <c r="D17" s="110">
        <f>'[1]Loss Expenses Paid QTD-15'!I12</f>
        <v>-375</v>
      </c>
      <c r="E17" s="101">
        <v>0</v>
      </c>
      <c r="F17" s="110">
        <f t="shared" si="0"/>
        <v>-158293</v>
      </c>
    </row>
    <row r="18" spans="1:6" s="11" customFormat="1" ht="15" customHeight="1">
      <c r="A18" s="23" t="s">
        <v>86</v>
      </c>
      <c r="B18" s="103">
        <f>'[1]TB - Rounded'!H374</f>
        <v>6105</v>
      </c>
      <c r="C18" s="101">
        <v>0</v>
      </c>
      <c r="D18" s="101">
        <v>0</v>
      </c>
      <c r="E18" s="101">
        <v>0</v>
      </c>
      <c r="F18" s="103">
        <f t="shared" si="0"/>
        <v>6105</v>
      </c>
    </row>
    <row r="19" spans="1:6" s="11" customFormat="1" ht="15" customHeight="1">
      <c r="A19" s="111" t="s">
        <v>87</v>
      </c>
      <c r="B19" s="103">
        <f>'[1]TB - Rounded'!H379</f>
        <v>5040</v>
      </c>
      <c r="C19" s="101">
        <v>0</v>
      </c>
      <c r="D19" s="101">
        <v>0</v>
      </c>
      <c r="E19" s="101">
        <v>0</v>
      </c>
      <c r="F19" s="103">
        <f t="shared" si="0"/>
        <v>5040</v>
      </c>
    </row>
    <row r="20" spans="1:6" s="11" customFormat="1" ht="15" customHeight="1">
      <c r="A20" s="23" t="s">
        <v>88</v>
      </c>
      <c r="B20" s="103">
        <f>'[1]TB - Rounded'!H376</f>
        <v>4100</v>
      </c>
      <c r="C20" s="101">
        <v>0</v>
      </c>
      <c r="D20" s="101">
        <v>0</v>
      </c>
      <c r="E20" s="101">
        <v>0</v>
      </c>
      <c r="F20" s="103">
        <f t="shared" si="0"/>
        <v>4100</v>
      </c>
    </row>
    <row r="21" spans="1:6" s="11" customFormat="1" ht="15" customHeight="1">
      <c r="A21" s="111" t="s">
        <v>89</v>
      </c>
      <c r="B21" s="103">
        <f>'[1]TB - Rounded'!H369</f>
        <v>107611</v>
      </c>
      <c r="C21" s="110">
        <f>'[1]TB - Rounded'!H365</f>
        <v>-237</v>
      </c>
      <c r="D21" s="101">
        <f>'[1]TB - Rounded'!H361</f>
        <v>0</v>
      </c>
      <c r="E21" s="101">
        <v>0</v>
      </c>
      <c r="F21" s="103">
        <f t="shared" si="0"/>
        <v>107374</v>
      </c>
    </row>
    <row r="22" spans="1:6" s="11" customFormat="1" ht="15" customHeight="1">
      <c r="A22" s="23" t="s">
        <v>90</v>
      </c>
      <c r="B22" s="110">
        <f>'Earned Incurred QTD-5'!C39</f>
        <v>-658938</v>
      </c>
      <c r="C22" s="101">
        <v>0</v>
      </c>
      <c r="D22" s="101">
        <v>0</v>
      </c>
      <c r="E22" s="101">
        <v>0</v>
      </c>
      <c r="F22" s="110">
        <f t="shared" si="0"/>
        <v>-658938</v>
      </c>
    </row>
    <row r="23" spans="1:6" s="11" customFormat="1" ht="15" customHeight="1">
      <c r="A23" s="23" t="s">
        <v>33</v>
      </c>
      <c r="B23" s="101">
        <v>0</v>
      </c>
      <c r="C23" s="110">
        <v>-1425</v>
      </c>
      <c r="D23" s="101">
        <v>0</v>
      </c>
      <c r="E23" s="101">
        <v>0</v>
      </c>
      <c r="F23" s="110">
        <f t="shared" si="0"/>
        <v>-1425</v>
      </c>
    </row>
    <row r="24" spans="1:7" s="11" customFormat="1" ht="15" customHeight="1" thickBot="1">
      <c r="A24" s="23" t="s">
        <v>81</v>
      </c>
      <c r="B24" s="104">
        <f>SUM(B15:B23)</f>
        <v>-346023</v>
      </c>
      <c r="C24" s="104">
        <f>SUM(C15:C23)</f>
        <v>183614</v>
      </c>
      <c r="D24" s="104">
        <f>SUM(D15:D23)</f>
        <v>1930</v>
      </c>
      <c r="E24" s="105">
        <f>SUM(E15:E23)</f>
        <v>0</v>
      </c>
      <c r="F24" s="112">
        <f>SUM(F15:F23)</f>
        <v>-160479</v>
      </c>
      <c r="G24" s="23"/>
    </row>
    <row r="25" spans="1:6" s="11" customFormat="1" ht="15" customHeight="1" thickTop="1">
      <c r="A25" s="23"/>
      <c r="B25" s="107"/>
      <c r="C25" s="107"/>
      <c r="D25" s="107"/>
      <c r="E25" s="107"/>
      <c r="F25" s="108"/>
    </row>
    <row r="26" spans="1:6" s="11" customFormat="1" ht="15" customHeight="1" thickBot="1">
      <c r="A26" s="113" t="s">
        <v>91</v>
      </c>
      <c r="B26" s="114">
        <f>B12-B24</f>
        <v>1721418</v>
      </c>
      <c r="C26" s="114">
        <f>C12-C24</f>
        <v>-186961</v>
      </c>
      <c r="D26" s="114">
        <f>D12-D24</f>
        <v>-1930</v>
      </c>
      <c r="E26" s="105">
        <f>E12-E24</f>
        <v>0</v>
      </c>
      <c r="F26" s="112">
        <f>SUM(B26:E26)</f>
        <v>1532527</v>
      </c>
    </row>
    <row r="27" spans="1:6" s="11" customFormat="1" ht="15" customHeight="1" thickTop="1">
      <c r="A27" s="23"/>
      <c r="B27" s="107"/>
      <c r="C27" s="107"/>
      <c r="D27" s="107"/>
      <c r="E27" s="108"/>
      <c r="F27" s="108"/>
    </row>
    <row r="28" spans="1:6" s="11" customFormat="1" ht="15" customHeight="1">
      <c r="A28" s="96" t="s">
        <v>92</v>
      </c>
      <c r="B28" s="98"/>
      <c r="C28" s="98"/>
      <c r="D28" s="98"/>
      <c r="E28" s="109"/>
      <c r="F28" s="108"/>
    </row>
    <row r="29" spans="1:6" s="11" customFormat="1" ht="15" customHeight="1">
      <c r="A29" s="23" t="s">
        <v>93</v>
      </c>
      <c r="B29" s="103">
        <f>'Earned Incurred QTD-5'!B50</f>
        <v>7143</v>
      </c>
      <c r="C29" s="101">
        <v>0</v>
      </c>
      <c r="D29" s="101">
        <v>0</v>
      </c>
      <c r="E29" s="101">
        <v>0</v>
      </c>
      <c r="F29" s="103">
        <f>SUM(B29:E29)</f>
        <v>7143</v>
      </c>
    </row>
    <row r="30" spans="1:6" s="11" customFormat="1" ht="15" customHeight="1">
      <c r="A30" s="23" t="s">
        <v>94</v>
      </c>
      <c r="B30" s="103">
        <f>'Equity YTD-4'!B30</f>
        <v>937414</v>
      </c>
      <c r="C30" s="101">
        <v>0</v>
      </c>
      <c r="D30" s="101">
        <v>0</v>
      </c>
      <c r="E30" s="101">
        <v>0</v>
      </c>
      <c r="F30" s="103">
        <f>SUM(B30:E30)</f>
        <v>937414</v>
      </c>
    </row>
    <row r="31" spans="1:6" s="11" customFormat="1" ht="15" customHeight="1">
      <c r="A31" s="23" t="s">
        <v>64</v>
      </c>
      <c r="B31" s="103">
        <f>-'Income Statement-2'!B37</f>
        <v>1113</v>
      </c>
      <c r="C31" s="101">
        <v>0</v>
      </c>
      <c r="D31" s="101">
        <v>0</v>
      </c>
      <c r="E31" s="101">
        <v>0</v>
      </c>
      <c r="F31" s="103">
        <f>SUM(B31:E31)</f>
        <v>1113</v>
      </c>
    </row>
    <row r="32" spans="1:7" s="11" customFormat="1" ht="15" customHeight="1" thickBot="1">
      <c r="A32" s="23" t="s">
        <v>81</v>
      </c>
      <c r="B32" s="104">
        <f>SUM(B29:B31)</f>
        <v>945670</v>
      </c>
      <c r="C32" s="105">
        <f>SUM(C29:C31)</f>
        <v>0</v>
      </c>
      <c r="D32" s="105">
        <f>SUM(D29:D31)</f>
        <v>0</v>
      </c>
      <c r="E32" s="105">
        <f>SUM(E29:E31)</f>
        <v>0</v>
      </c>
      <c r="F32" s="106">
        <f>SUM(F29:F31)</f>
        <v>945670</v>
      </c>
      <c r="G32" s="20"/>
    </row>
    <row r="33" spans="1:6" s="11" customFormat="1" ht="15" customHeight="1" thickTop="1">
      <c r="A33" s="23"/>
      <c r="B33" s="107"/>
      <c r="C33" s="107"/>
      <c r="D33" s="107"/>
      <c r="E33" s="108"/>
      <c r="F33" s="108"/>
    </row>
    <row r="34" spans="1:6" s="11" customFormat="1" ht="15" customHeight="1">
      <c r="A34" s="96" t="s">
        <v>95</v>
      </c>
      <c r="B34" s="98"/>
      <c r="C34" s="98"/>
      <c r="D34" s="98"/>
      <c r="E34" s="109"/>
      <c r="F34" s="108"/>
    </row>
    <row r="35" spans="1:6" s="11" customFormat="1" ht="15" customHeight="1">
      <c r="A35" s="23" t="s">
        <v>96</v>
      </c>
      <c r="B35" s="103">
        <f>'Earned Incurred QTD-5'!B49</f>
        <v>12449</v>
      </c>
      <c r="C35" s="101">
        <v>0</v>
      </c>
      <c r="D35" s="101">
        <v>0</v>
      </c>
      <c r="E35" s="101">
        <v>0</v>
      </c>
      <c r="F35" s="103">
        <f>SUM(B35:E35)</f>
        <v>12449</v>
      </c>
    </row>
    <row r="36" spans="1:6" s="11" customFormat="1" ht="15" customHeight="1">
      <c r="A36" s="23" t="s">
        <v>97</v>
      </c>
      <c r="B36" s="103">
        <v>195628</v>
      </c>
      <c r="C36" s="101">
        <v>0</v>
      </c>
      <c r="D36" s="101">
        <v>0</v>
      </c>
      <c r="E36" s="101">
        <v>0</v>
      </c>
      <c r="F36" s="103">
        <f>SUM(B36:E36)</f>
        <v>195628</v>
      </c>
    </row>
    <row r="37" spans="1:6" s="11" customFormat="1" ht="15" customHeight="1" thickBot="1">
      <c r="A37" s="23" t="s">
        <v>81</v>
      </c>
      <c r="B37" s="104">
        <f>SUM(B35:B36)</f>
        <v>208077</v>
      </c>
      <c r="C37" s="105">
        <f>SUM(C35:C36)</f>
        <v>0</v>
      </c>
      <c r="D37" s="105">
        <f>SUM(D35:D36)</f>
        <v>0</v>
      </c>
      <c r="E37" s="105">
        <f>SUM(E35:E36)</f>
        <v>0</v>
      </c>
      <c r="F37" s="106">
        <f>SUM(F35:F36)</f>
        <v>208077</v>
      </c>
    </row>
    <row r="38" spans="1:6" s="11" customFormat="1" ht="15" customHeight="1" thickTop="1">
      <c r="A38" s="23"/>
      <c r="B38" s="107"/>
      <c r="C38" s="107"/>
      <c r="D38" s="107"/>
      <c r="E38" s="108"/>
      <c r="F38" s="101"/>
    </row>
    <row r="39" spans="1:6" s="11" customFormat="1" ht="15" customHeight="1" thickBot="1">
      <c r="A39" s="96" t="s">
        <v>98</v>
      </c>
      <c r="B39" s="114">
        <f>B26-B32+B37</f>
        <v>983825</v>
      </c>
      <c r="C39" s="114">
        <f>C26-C32+C37</f>
        <v>-186961</v>
      </c>
      <c r="D39" s="114">
        <f>D26-D32+D37</f>
        <v>-1930</v>
      </c>
      <c r="E39" s="105">
        <f>E26-E32+E37</f>
        <v>0</v>
      </c>
      <c r="F39" s="112">
        <f>F26-F32+F37</f>
        <v>794934</v>
      </c>
    </row>
    <row r="40" spans="1:6" s="11" customFormat="1" ht="15" customHeight="1" thickTop="1">
      <c r="A40" s="23"/>
      <c r="B40" s="107"/>
      <c r="C40" s="107"/>
      <c r="D40" s="107"/>
      <c r="E40" s="108"/>
      <c r="F40" s="108"/>
    </row>
    <row r="41" spans="1:6" s="11" customFormat="1" ht="15" customHeight="1">
      <c r="A41" s="115" t="s">
        <v>99</v>
      </c>
      <c r="B41" s="116"/>
      <c r="C41" s="116"/>
      <c r="D41" s="116"/>
      <c r="E41" s="108"/>
      <c r="F41" s="108"/>
    </row>
    <row r="42" spans="1:6" s="11" customFormat="1" ht="15" customHeight="1">
      <c r="A42" s="23" t="s">
        <v>27</v>
      </c>
      <c r="B42" s="103">
        <f>'Premiums QTD-7'!B18</f>
        <v>2825718</v>
      </c>
      <c r="C42" s="101">
        <f>'Premiums QTD-7'!C18</f>
        <v>0</v>
      </c>
      <c r="D42" s="101">
        <f>'Premiums QTD-7'!D18</f>
        <v>0</v>
      </c>
      <c r="E42" s="101">
        <f>'Premiums QTD-7'!E18</f>
        <v>0</v>
      </c>
      <c r="F42" s="103">
        <f>SUM(B42:E42)</f>
        <v>2825718</v>
      </c>
    </row>
    <row r="43" spans="1:6" s="11" customFormat="1" ht="15" customHeight="1">
      <c r="A43" s="23" t="s">
        <v>100</v>
      </c>
      <c r="B43" s="103">
        <f>'Losses Incurred QTD-9'!B18+'Losses Incurred QTD-9'!B24</f>
        <v>626788</v>
      </c>
      <c r="C43" s="103">
        <f>'Losses Incurred QTD-9'!C18+'Losses Incurred QTD-9'!C24</f>
        <v>184607</v>
      </c>
      <c r="D43" s="103">
        <f>'Losses Incurred QTD-9'!D18+'Losses Incurred QTD-9'!D24</f>
        <v>10000</v>
      </c>
      <c r="E43" s="101">
        <f>'Losses Incurred QTD-9'!E18+'Losses Incurred QTD-9'!E24</f>
        <v>0</v>
      </c>
      <c r="F43" s="103">
        <f>SUM(B43:E43)</f>
        <v>821395</v>
      </c>
    </row>
    <row r="44" spans="1:6" s="11" customFormat="1" ht="15" customHeight="1">
      <c r="A44" s="23" t="s">
        <v>101</v>
      </c>
      <c r="B44" s="103">
        <f>'Loss Expenses QTD-11'!B18</f>
        <v>144659</v>
      </c>
      <c r="C44" s="103">
        <f>'Loss Expenses QTD-11'!C18</f>
        <v>83325</v>
      </c>
      <c r="D44" s="103">
        <f>'Loss Expenses QTD-11'!D18</f>
        <v>28078</v>
      </c>
      <c r="E44" s="101">
        <f>'Loss Expenses QTD-11'!E18</f>
        <v>0</v>
      </c>
      <c r="F44" s="103">
        <f>SUM(B44:E44)</f>
        <v>256062</v>
      </c>
    </row>
    <row r="45" spans="1:6" s="11" customFormat="1" ht="15" customHeight="1">
      <c r="A45" s="23" t="s">
        <v>102</v>
      </c>
      <c r="B45" s="103">
        <f>'Earned Incurred QTD-5'!B41</f>
        <v>132973</v>
      </c>
      <c r="C45" s="101">
        <v>0</v>
      </c>
      <c r="D45" s="101">
        <v>0</v>
      </c>
      <c r="E45" s="101">
        <v>0</v>
      </c>
      <c r="F45" s="103">
        <f>SUM(B45:E45)</f>
        <v>132973</v>
      </c>
    </row>
    <row r="46" spans="1:6" s="11" customFormat="1" ht="15" customHeight="1">
      <c r="A46" s="23" t="s">
        <v>103</v>
      </c>
      <c r="B46" s="103">
        <f>'Earned Incurred QTD-5'!B33</f>
        <v>118598</v>
      </c>
      <c r="C46" s="101">
        <v>0</v>
      </c>
      <c r="D46" s="101">
        <v>0</v>
      </c>
      <c r="E46" s="101">
        <v>0</v>
      </c>
      <c r="F46" s="103">
        <f>SUM(B46:E46)</f>
        <v>118598</v>
      </c>
    </row>
    <row r="47" spans="1:6" s="11" customFormat="1" ht="15" customHeight="1" thickBot="1">
      <c r="A47" s="117" t="s">
        <v>81</v>
      </c>
      <c r="B47" s="104">
        <f>SUM(B42:B46)</f>
        <v>3848736</v>
      </c>
      <c r="C47" s="104">
        <f>SUM(C42:C46)</f>
        <v>267932</v>
      </c>
      <c r="D47" s="104">
        <f>SUM(D42:D46)</f>
        <v>38078</v>
      </c>
      <c r="E47" s="105">
        <f>SUM(E42:E46)</f>
        <v>0</v>
      </c>
      <c r="F47" s="106">
        <f>SUM(F42:F46)</f>
        <v>4154746</v>
      </c>
    </row>
    <row r="48" spans="1:7" s="11" customFormat="1" ht="15" customHeight="1" thickTop="1">
      <c r="A48" s="23"/>
      <c r="B48" s="107"/>
      <c r="C48" s="107"/>
      <c r="D48" s="107"/>
      <c r="E48" s="108"/>
      <c r="F48" s="108"/>
      <c r="G48" s="118"/>
    </row>
    <row r="49" spans="1:6" s="11" customFormat="1" ht="15" customHeight="1">
      <c r="A49" s="115" t="s">
        <v>104</v>
      </c>
      <c r="B49" s="116"/>
      <c r="C49" s="116"/>
      <c r="D49" s="116"/>
      <c r="E49" s="108"/>
      <c r="F49" s="108"/>
    </row>
    <row r="50" spans="1:6" s="11" customFormat="1" ht="15" customHeight="1">
      <c r="A50" s="23" t="s">
        <v>27</v>
      </c>
      <c r="B50" s="103">
        <f>'Premiums QTD-7'!B24</f>
        <v>2740751</v>
      </c>
      <c r="C50" s="103">
        <f>'Premiums QTD-7'!C24</f>
        <v>183660</v>
      </c>
      <c r="D50" s="101">
        <f>'Premiums QTD-7'!D24</f>
        <v>0</v>
      </c>
      <c r="E50" s="101">
        <f>'Premiums QTD-7'!E24</f>
        <v>0</v>
      </c>
      <c r="F50" s="103">
        <f>SUM(B50:E50)</f>
        <v>2924411</v>
      </c>
    </row>
    <row r="51" spans="1:6" s="11" customFormat="1" ht="15" customHeight="1">
      <c r="A51" s="23" t="s">
        <v>100</v>
      </c>
      <c r="B51" s="103">
        <f>'Losses Incurred QTD-9'!B31</f>
        <v>378479</v>
      </c>
      <c r="C51" s="103">
        <f>'Losses Incurred QTD-9'!C31</f>
        <v>403203</v>
      </c>
      <c r="D51" s="103">
        <f>'Losses Incurred QTD-9'!D31</f>
        <v>11500</v>
      </c>
      <c r="E51" s="101">
        <f>'Losses Incurred QTD-9'!E31</f>
        <v>0</v>
      </c>
      <c r="F51" s="103">
        <f>SUM(B51:E51)</f>
        <v>793182</v>
      </c>
    </row>
    <row r="52" spans="1:6" s="11" customFormat="1" ht="15" customHeight="1">
      <c r="A52" s="23" t="s">
        <v>105</v>
      </c>
      <c r="B52" s="103">
        <f>'Loss Expenses QTD-11'!B24</f>
        <v>85519</v>
      </c>
      <c r="C52" s="103">
        <f>'Loss Expenses QTD-11'!C24</f>
        <v>125056</v>
      </c>
      <c r="D52" s="103">
        <f>'Loss Expenses QTD-11'!D24</f>
        <v>34591</v>
      </c>
      <c r="E52" s="101">
        <f>'Loss Expenses QTD-11'!E24</f>
        <v>0</v>
      </c>
      <c r="F52" s="103">
        <f>SUM(B52:E52)</f>
        <v>245166</v>
      </c>
    </row>
    <row r="53" spans="1:6" s="11" customFormat="1" ht="15" customHeight="1">
      <c r="A53" s="23" t="s">
        <v>102</v>
      </c>
      <c r="B53" s="103">
        <f>'Earned Incurred QTD-5'!B42</f>
        <v>156254</v>
      </c>
      <c r="C53" s="101">
        <v>0</v>
      </c>
      <c r="D53" s="101">
        <v>0</v>
      </c>
      <c r="E53" s="101">
        <v>0</v>
      </c>
      <c r="F53" s="103">
        <f>SUM(B53:E53)</f>
        <v>156254</v>
      </c>
    </row>
    <row r="54" spans="1:6" s="11" customFormat="1" ht="15" customHeight="1">
      <c r="A54" s="23" t="s">
        <v>103</v>
      </c>
      <c r="B54" s="103">
        <f>'Earned Incurred QTD-5'!B34</f>
        <v>109822</v>
      </c>
      <c r="C54" s="101">
        <v>0</v>
      </c>
      <c r="D54" s="101">
        <v>0</v>
      </c>
      <c r="E54" s="101">
        <v>0</v>
      </c>
      <c r="F54" s="103">
        <f>SUM(B54:E54)</f>
        <v>109822</v>
      </c>
    </row>
    <row r="55" spans="1:6" s="11" customFormat="1" ht="15" customHeight="1" thickBot="1">
      <c r="A55" s="23" t="s">
        <v>81</v>
      </c>
      <c r="B55" s="104">
        <f>SUM(B50:B54)</f>
        <v>3470825</v>
      </c>
      <c r="C55" s="104">
        <f>SUM(C50:C54)</f>
        <v>711919</v>
      </c>
      <c r="D55" s="104">
        <f>SUM(D50:D54)</f>
        <v>46091</v>
      </c>
      <c r="E55" s="105">
        <f>SUM(E50:E54)</f>
        <v>0</v>
      </c>
      <c r="F55" s="106">
        <f>SUM(F50:F54)</f>
        <v>4228835</v>
      </c>
    </row>
    <row r="56" spans="1:6" s="11" customFormat="1" ht="15" customHeight="1" thickTop="1">
      <c r="A56" s="23"/>
      <c r="B56" s="107"/>
      <c r="C56" s="107"/>
      <c r="D56" s="107"/>
      <c r="E56" s="107"/>
      <c r="F56" s="25"/>
    </row>
    <row r="57" spans="1:6" s="11" customFormat="1" ht="15" customHeight="1" thickBot="1">
      <c r="A57" s="113" t="s">
        <v>106</v>
      </c>
      <c r="B57" s="119">
        <f>B39-B47+B55</f>
        <v>605914</v>
      </c>
      <c r="C57" s="119">
        <f>C39-C47+C55</f>
        <v>257026</v>
      </c>
      <c r="D57" s="119">
        <f>D39-D47+D55</f>
        <v>6083</v>
      </c>
      <c r="E57" s="120">
        <f>E39-E47+E55</f>
        <v>0</v>
      </c>
      <c r="F57" s="119">
        <f>F39-F47+F55+1</f>
        <v>869024</v>
      </c>
    </row>
    <row r="58" spans="4:7" s="11" customFormat="1" ht="15" customHeight="1" thickTop="1">
      <c r="D58" s="107"/>
      <c r="E58" s="107"/>
      <c r="F58" s="107"/>
      <c r="G58" s="107"/>
    </row>
    <row r="59" spans="4:7" s="11" customFormat="1" ht="15" customHeight="1">
      <c r="D59" s="107"/>
      <c r="E59" s="107"/>
      <c r="F59" s="25"/>
      <c r="G59" s="107"/>
    </row>
    <row r="60" spans="4:6" s="11" customFormat="1" ht="15" customHeight="1">
      <c r="D60" s="107"/>
      <c r="E60" s="107"/>
      <c r="F60" s="25"/>
    </row>
    <row r="61" spans="4:6" s="11" customFormat="1" ht="15" customHeight="1">
      <c r="D61" s="107"/>
      <c r="E61" s="107"/>
      <c r="F61" s="25"/>
    </row>
    <row r="62" spans="4:6" s="11" customFormat="1" ht="15" customHeight="1">
      <c r="D62" s="107"/>
      <c r="E62" s="107"/>
      <c r="F62" s="25"/>
    </row>
    <row r="63" spans="4:6" s="11" customFormat="1" ht="15" customHeight="1">
      <c r="D63" s="107"/>
      <c r="E63" s="107"/>
      <c r="F63" s="25"/>
    </row>
    <row r="64" spans="4:6" s="11" customFormat="1" ht="15" customHeight="1">
      <c r="D64" s="107"/>
      <c r="E64" s="107"/>
      <c r="F64" s="25"/>
    </row>
    <row r="65" spans="4:6" s="11" customFormat="1" ht="15" customHeight="1">
      <c r="D65" s="107"/>
      <c r="E65" s="107"/>
      <c r="F65" s="25"/>
    </row>
    <row r="66" spans="4:6" s="11" customFormat="1" ht="15" customHeight="1">
      <c r="D66" s="107"/>
      <c r="E66" s="107"/>
      <c r="F66" s="25"/>
    </row>
    <row r="67" spans="4:6" s="11" customFormat="1" ht="15" customHeight="1">
      <c r="D67" s="107"/>
      <c r="E67" s="107"/>
      <c r="F67" s="25"/>
    </row>
    <row r="68" spans="4:6" s="11" customFormat="1" ht="15" customHeight="1">
      <c r="D68" s="107"/>
      <c r="E68" s="107"/>
      <c r="F68" s="25"/>
    </row>
    <row r="69" spans="4:6" s="11" customFormat="1" ht="15" customHeight="1">
      <c r="D69" s="107"/>
      <c r="E69" s="107"/>
      <c r="F69" s="25"/>
    </row>
    <row r="70" spans="4:6" s="11" customFormat="1" ht="15" customHeight="1">
      <c r="D70" s="107"/>
      <c r="E70" s="107"/>
      <c r="F70" s="25"/>
    </row>
    <row r="71" spans="4:6" s="11" customFormat="1" ht="15" customHeight="1">
      <c r="D71" s="107"/>
      <c r="E71" s="107"/>
      <c r="F71" s="25"/>
    </row>
    <row r="72" spans="4:6" s="11" customFormat="1" ht="15" customHeight="1">
      <c r="D72" s="107"/>
      <c r="E72" s="107"/>
      <c r="F72" s="25"/>
    </row>
    <row r="73" spans="4:6" s="11" customFormat="1" ht="15" customHeight="1">
      <c r="D73" s="107"/>
      <c r="E73" s="107"/>
      <c r="F73" s="25"/>
    </row>
    <row r="74" spans="4:6" s="11" customFormat="1" ht="15" customHeight="1">
      <c r="D74" s="107"/>
      <c r="E74" s="107"/>
      <c r="F74" s="25"/>
    </row>
    <row r="75" spans="4:6" s="11" customFormat="1" ht="15" customHeight="1">
      <c r="D75" s="107"/>
      <c r="E75" s="107"/>
      <c r="F75" s="25"/>
    </row>
    <row r="76" spans="4:6" s="11" customFormat="1" ht="15" customHeight="1">
      <c r="D76" s="107"/>
      <c r="E76" s="107"/>
      <c r="F76" s="25"/>
    </row>
    <row r="77" spans="4:6" s="11" customFormat="1" ht="15" customHeight="1">
      <c r="D77" s="107"/>
      <c r="E77" s="107"/>
      <c r="F77" s="25"/>
    </row>
    <row r="78" spans="4:6" s="11" customFormat="1" ht="15" customHeight="1">
      <c r="D78" s="107"/>
      <c r="E78" s="107"/>
      <c r="F78" s="25"/>
    </row>
    <row r="79" spans="4:6" s="11" customFormat="1" ht="15" customHeight="1">
      <c r="D79" s="107"/>
      <c r="E79" s="107"/>
      <c r="F79" s="25"/>
    </row>
    <row r="80" spans="4:6" s="11" customFormat="1" ht="15" customHeight="1">
      <c r="D80" s="107"/>
      <c r="E80" s="107"/>
      <c r="F80" s="25"/>
    </row>
    <row r="81" spans="4:6" s="11" customFormat="1" ht="15" customHeight="1">
      <c r="D81" s="107"/>
      <c r="E81" s="107"/>
      <c r="F81" s="25"/>
    </row>
    <row r="82" spans="4:6" s="11" customFormat="1" ht="15" customHeight="1">
      <c r="D82" s="107"/>
      <c r="E82" s="107"/>
      <c r="F82" s="25"/>
    </row>
    <row r="83" spans="4:6" s="11" customFormat="1" ht="15" customHeight="1">
      <c r="D83" s="107"/>
      <c r="E83" s="107"/>
      <c r="F83" s="25"/>
    </row>
    <row r="84" spans="1:6" s="11" customFormat="1" ht="15" customHeight="1">
      <c r="A84" s="45"/>
      <c r="B84" s="45"/>
      <c r="C84" s="45"/>
      <c r="D84" s="122"/>
      <c r="E84" s="122"/>
      <c r="F84" s="123"/>
    </row>
    <row r="85" spans="1:6" s="11" customFormat="1" ht="15" customHeight="1">
      <c r="A85" s="45"/>
      <c r="B85" s="45"/>
      <c r="C85" s="45"/>
      <c r="D85" s="122"/>
      <c r="E85" s="122"/>
      <c r="F85" s="123"/>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G88"/>
  <sheetViews>
    <sheetView zoomScalePageLayoutView="0" workbookViewId="0" topLeftCell="A1">
      <selection activeCell="A1" sqref="A1:F1"/>
    </sheetView>
  </sheetViews>
  <sheetFormatPr defaultColWidth="15.7109375" defaultRowHeight="15" customHeight="1"/>
  <cols>
    <col min="1" max="1" width="64.7109375" style="45" bestFit="1" customWidth="1"/>
    <col min="2" max="3" width="15.7109375" style="45" customWidth="1"/>
    <col min="4" max="5" width="15.7109375" style="122" customWidth="1"/>
    <col min="6" max="6" width="15.7109375" style="123" customWidth="1"/>
    <col min="7" max="16384" width="15.7109375" style="45" customWidth="1"/>
  </cols>
  <sheetData>
    <row r="1" spans="1:6" s="83" customFormat="1" ht="30" customHeight="1">
      <c r="A1" s="82" t="s">
        <v>0</v>
      </c>
      <c r="B1" s="82"/>
      <c r="C1" s="82"/>
      <c r="D1" s="82"/>
      <c r="E1" s="82"/>
      <c r="F1" s="82"/>
    </row>
    <row r="2" spans="1:6" s="44" customFormat="1" ht="15" customHeight="1">
      <c r="A2" s="84"/>
      <c r="B2" s="84"/>
      <c r="C2" s="84"/>
      <c r="D2" s="84"/>
      <c r="E2" s="84"/>
      <c r="F2" s="84"/>
    </row>
    <row r="3" spans="1:6" s="86" customFormat="1" ht="15" customHeight="1">
      <c r="A3" s="85" t="s">
        <v>69</v>
      </c>
      <c r="B3" s="85"/>
      <c r="C3" s="85"/>
      <c r="D3" s="85"/>
      <c r="E3" s="85"/>
      <c r="F3" s="85"/>
    </row>
    <row r="4" spans="1:6" s="86" customFormat="1" ht="15" customHeight="1">
      <c r="A4" s="85" t="s">
        <v>107</v>
      </c>
      <c r="B4" s="85"/>
      <c r="C4" s="85"/>
      <c r="D4" s="85"/>
      <c r="E4" s="85"/>
      <c r="F4" s="85"/>
    </row>
    <row r="5" spans="1:6" s="92" customFormat="1" ht="15" customHeight="1">
      <c r="A5" s="124"/>
      <c r="B5" s="125"/>
      <c r="C5" s="125"/>
      <c r="D5" s="126"/>
      <c r="E5" s="127"/>
      <c r="F5" s="128"/>
    </row>
    <row r="6" spans="1:6" s="95" customFormat="1" ht="30" customHeight="1">
      <c r="A6" s="93"/>
      <c r="B6" s="94" t="s">
        <v>71</v>
      </c>
      <c r="C6" s="94" t="s">
        <v>72</v>
      </c>
      <c r="D6" s="94" t="s">
        <v>73</v>
      </c>
      <c r="E6" s="94" t="s">
        <v>74</v>
      </c>
      <c r="F6" s="94" t="s">
        <v>75</v>
      </c>
    </row>
    <row r="7" spans="1:6" s="99" customFormat="1" ht="15" customHeight="1">
      <c r="A7" s="96" t="s">
        <v>76</v>
      </c>
      <c r="B7" s="97"/>
      <c r="C7" s="97"/>
      <c r="D7" s="98"/>
      <c r="E7" s="98"/>
      <c r="F7" s="98"/>
    </row>
    <row r="8" spans="1:6" s="11" customFormat="1" ht="15" customHeight="1">
      <c r="A8" s="23" t="s">
        <v>77</v>
      </c>
      <c r="B8" s="100">
        <f>'Premiums YTD-8'!B12</f>
        <v>5700183</v>
      </c>
      <c r="C8" s="100">
        <f>'Premiums YTD-8'!C12</f>
        <v>-45758</v>
      </c>
      <c r="D8" s="100">
        <f>'Premiums YTD-8'!D12</f>
        <v>-935</v>
      </c>
      <c r="E8" s="101">
        <f>'Premiums YTD-8'!E12</f>
        <v>0</v>
      </c>
      <c r="F8" s="100">
        <f>SUM(B8:E8)</f>
        <v>5653490</v>
      </c>
    </row>
    <row r="9" spans="1:6" s="11" customFormat="1" ht="15" customHeight="1">
      <c r="A9" s="102" t="s">
        <v>78</v>
      </c>
      <c r="B9" s="103">
        <f>'Earned Incurred YTD-6'!D55</f>
        <v>9490</v>
      </c>
      <c r="C9" s="101">
        <v>0</v>
      </c>
      <c r="D9" s="101">
        <v>0</v>
      </c>
      <c r="E9" s="101">
        <v>0</v>
      </c>
      <c r="F9" s="103">
        <f>SUM(B9:E9)</f>
        <v>9490</v>
      </c>
    </row>
    <row r="10" spans="1:6" s="11" customFormat="1" ht="15" customHeight="1">
      <c r="A10" s="23" t="s">
        <v>79</v>
      </c>
      <c r="B10" s="103">
        <f>'Earned Incurred YTD-6'!C48</f>
        <v>78840</v>
      </c>
      <c r="C10" s="101">
        <v>0</v>
      </c>
      <c r="D10" s="101">
        <v>0</v>
      </c>
      <c r="E10" s="101">
        <v>0</v>
      </c>
      <c r="F10" s="103">
        <f>SUM(B10:E10)</f>
        <v>78840</v>
      </c>
    </row>
    <row r="11" spans="1:6" s="11" customFormat="1" ht="15" customHeight="1">
      <c r="A11" s="23" t="s">
        <v>80</v>
      </c>
      <c r="B11" s="110">
        <f>'Earned Incurred YTD-6'!D53</f>
        <v>31992</v>
      </c>
      <c r="C11" s="101">
        <v>0</v>
      </c>
      <c r="D11" s="101">
        <v>0</v>
      </c>
      <c r="E11" s="101">
        <v>0</v>
      </c>
      <c r="F11" s="110">
        <f>SUM(B11:E11)</f>
        <v>31992</v>
      </c>
    </row>
    <row r="12" spans="1:6" s="11" customFormat="1" ht="15" customHeight="1" thickBot="1">
      <c r="A12" s="23" t="s">
        <v>81</v>
      </c>
      <c r="B12" s="104">
        <f>SUM(B8:B11)</f>
        <v>5820505</v>
      </c>
      <c r="C12" s="104">
        <f>SUM(C8:C11)</f>
        <v>-45758</v>
      </c>
      <c r="D12" s="104">
        <f>SUM(D8:D11)</f>
        <v>-935</v>
      </c>
      <c r="E12" s="129">
        <f>SUM(E8:E11)</f>
        <v>0</v>
      </c>
      <c r="F12" s="106">
        <f>SUM(F8:F11)</f>
        <v>5773812</v>
      </c>
    </row>
    <row r="13" spans="1:6" s="11" customFormat="1" ht="15" customHeight="1" thickTop="1">
      <c r="A13" s="23"/>
      <c r="B13" s="107"/>
      <c r="C13" s="107"/>
      <c r="D13" s="107"/>
      <c r="E13" s="108"/>
      <c r="F13" s="108"/>
    </row>
    <row r="14" spans="1:6" s="11" customFormat="1" ht="15" customHeight="1">
      <c r="A14" s="96" t="s">
        <v>82</v>
      </c>
      <c r="B14" s="98"/>
      <c r="C14" s="98"/>
      <c r="D14" s="98"/>
      <c r="E14" s="109"/>
      <c r="F14" s="108"/>
    </row>
    <row r="15" spans="1:6" s="11" customFormat="1" ht="15" customHeight="1">
      <c r="A15" s="23" t="s">
        <v>83</v>
      </c>
      <c r="B15" s="103">
        <f>'Losses Incurred YTD-10'!B12</f>
        <v>643387</v>
      </c>
      <c r="C15" s="103">
        <f>'Losses Incurred YTD-10'!C12</f>
        <v>2085669</v>
      </c>
      <c r="D15" s="110">
        <f>'Losses Incurred YTD-10'!D12</f>
        <v>-72854</v>
      </c>
      <c r="E15" s="101">
        <f>'Losses Incurred YTD-10'!E12</f>
        <v>0</v>
      </c>
      <c r="F15" s="103">
        <f aca="true" t="shared" si="0" ref="F15:F23">SUM(B15:E15)</f>
        <v>2656202</v>
      </c>
    </row>
    <row r="16" spans="1:6" s="11" customFormat="1" ht="15" customHeight="1">
      <c r="A16" s="23" t="s">
        <v>84</v>
      </c>
      <c r="B16" s="103">
        <f>'[1]Loss Expenses Paid YTD-16'!C24</f>
        <v>85566</v>
      </c>
      <c r="C16" s="103">
        <f>'[1]Loss Expenses Paid YTD-16'!C18</f>
        <v>173013</v>
      </c>
      <c r="D16" s="103">
        <f>'[1]Loss Expenses Paid YTD-16'!C12</f>
        <v>52853</v>
      </c>
      <c r="E16" s="101">
        <v>0</v>
      </c>
      <c r="F16" s="103">
        <f t="shared" si="0"/>
        <v>311432</v>
      </c>
    </row>
    <row r="17" spans="1:6" s="11" customFormat="1" ht="15" customHeight="1">
      <c r="A17" s="23" t="s">
        <v>85</v>
      </c>
      <c r="B17" s="110">
        <f>'[1]Loss Expenses Paid YTD-16'!I24</f>
        <v>-5347</v>
      </c>
      <c r="C17" s="103">
        <f>'[1]Loss Expenses Paid YTD-16'!I18</f>
        <v>171607</v>
      </c>
      <c r="D17" s="103">
        <f>'[1]Loss Expenses Paid YTD-16'!I12</f>
        <v>8199</v>
      </c>
      <c r="E17" s="101">
        <v>0</v>
      </c>
      <c r="F17" s="103">
        <f t="shared" si="0"/>
        <v>174459</v>
      </c>
    </row>
    <row r="18" spans="1:6" s="11" customFormat="1" ht="15" customHeight="1">
      <c r="A18" s="23" t="s">
        <v>86</v>
      </c>
      <c r="B18" s="103">
        <f>'[1]TB - Rounded'!J374</f>
        <v>36111</v>
      </c>
      <c r="C18" s="101">
        <v>0</v>
      </c>
      <c r="D18" s="101">
        <v>0</v>
      </c>
      <c r="E18" s="101">
        <v>0</v>
      </c>
      <c r="F18" s="103">
        <f t="shared" si="0"/>
        <v>36111</v>
      </c>
    </row>
    <row r="19" spans="1:6" s="11" customFormat="1" ht="15" customHeight="1">
      <c r="A19" s="111" t="s">
        <v>87</v>
      </c>
      <c r="B19" s="103">
        <f>'[1]TB - Rounded'!J379</f>
        <v>23140</v>
      </c>
      <c r="C19" s="101">
        <v>0</v>
      </c>
      <c r="D19" s="101">
        <v>0</v>
      </c>
      <c r="E19" s="101">
        <v>0</v>
      </c>
      <c r="F19" s="103">
        <f t="shared" si="0"/>
        <v>23140</v>
      </c>
    </row>
    <row r="20" spans="1:6" s="11" customFormat="1" ht="15" customHeight="1">
      <c r="A20" s="23" t="s">
        <v>88</v>
      </c>
      <c r="B20" s="103">
        <f>'[1]TB - Rounded'!J376</f>
        <v>16495</v>
      </c>
      <c r="C20" s="101">
        <v>0</v>
      </c>
      <c r="D20" s="101">
        <v>0</v>
      </c>
      <c r="E20" s="101">
        <v>0</v>
      </c>
      <c r="F20" s="103">
        <f t="shared" si="0"/>
        <v>16495</v>
      </c>
    </row>
    <row r="21" spans="1:6" s="11" customFormat="1" ht="15" customHeight="1">
      <c r="A21" s="111" t="s">
        <v>89</v>
      </c>
      <c r="B21" s="103">
        <f>'[1]TB - Rounded'!J369</f>
        <v>464343</v>
      </c>
      <c r="C21" s="110">
        <f>'[1]TB - Rounded'!J365</f>
        <v>-3692</v>
      </c>
      <c r="D21" s="110">
        <f>'[1]TB - Rounded'!J361</f>
        <v>-12</v>
      </c>
      <c r="E21" s="101">
        <v>0</v>
      </c>
      <c r="F21" s="103">
        <f t="shared" si="0"/>
        <v>460639</v>
      </c>
    </row>
    <row r="22" spans="1:6" s="11" customFormat="1" ht="15" customHeight="1">
      <c r="A22" s="23" t="s">
        <v>90</v>
      </c>
      <c r="B22" s="103">
        <f>'Earned Incurred YTD-6'!C39</f>
        <v>1627252</v>
      </c>
      <c r="C22" s="101">
        <v>0</v>
      </c>
      <c r="D22" s="101">
        <v>0</v>
      </c>
      <c r="E22" s="101">
        <v>0</v>
      </c>
      <c r="F22" s="103">
        <f t="shared" si="0"/>
        <v>1627252</v>
      </c>
    </row>
    <row r="23" spans="1:6" s="11" customFormat="1" ht="15" customHeight="1">
      <c r="A23" s="23" t="s">
        <v>33</v>
      </c>
      <c r="B23" s="103">
        <f>10500+8258+8258</f>
        <v>27016</v>
      </c>
      <c r="C23" s="110">
        <f>10500-1759-1425</f>
        <v>7316</v>
      </c>
      <c r="D23" s="101">
        <v>0</v>
      </c>
      <c r="E23" s="101">
        <v>0</v>
      </c>
      <c r="F23" s="103">
        <f t="shared" si="0"/>
        <v>34332</v>
      </c>
    </row>
    <row r="24" spans="1:6" s="11" customFormat="1" ht="15" customHeight="1" thickBot="1">
      <c r="A24" s="23" t="s">
        <v>81</v>
      </c>
      <c r="B24" s="104">
        <f>SUM(B15:B23)</f>
        <v>2917963</v>
      </c>
      <c r="C24" s="104">
        <f>SUM(C15:C23)</f>
        <v>2433913</v>
      </c>
      <c r="D24" s="104">
        <f>SUM(D15:D23)</f>
        <v>-11814</v>
      </c>
      <c r="E24" s="129">
        <f>SUM(E15:E23)</f>
        <v>0</v>
      </c>
      <c r="F24" s="106">
        <f>SUM(F15:F23)</f>
        <v>5340062</v>
      </c>
    </row>
    <row r="25" spans="1:6" s="11" customFormat="1" ht="15" customHeight="1" thickTop="1">
      <c r="A25" s="23"/>
      <c r="B25" s="107"/>
      <c r="C25" s="107"/>
      <c r="D25" s="107"/>
      <c r="E25" s="130"/>
      <c r="F25" s="108"/>
    </row>
    <row r="26" spans="1:6" s="11" customFormat="1" ht="15" customHeight="1" thickBot="1">
      <c r="A26" s="113" t="s">
        <v>91</v>
      </c>
      <c r="B26" s="114">
        <f>B12-B24</f>
        <v>2902542</v>
      </c>
      <c r="C26" s="114">
        <f>C12-C24</f>
        <v>-2479671</v>
      </c>
      <c r="D26" s="114">
        <f>D12-D24</f>
        <v>10879</v>
      </c>
      <c r="E26" s="129">
        <f>E12-E24</f>
        <v>0</v>
      </c>
      <c r="F26" s="112">
        <f>SUM(B26:E26)</f>
        <v>433750</v>
      </c>
    </row>
    <row r="27" spans="1:6" s="11" customFormat="1" ht="15" customHeight="1" thickTop="1">
      <c r="A27" s="23"/>
      <c r="B27" s="107"/>
      <c r="C27" s="107"/>
      <c r="D27" s="107"/>
      <c r="E27" s="108"/>
      <c r="F27" s="108"/>
    </row>
    <row r="28" spans="1:6" s="11" customFormat="1" ht="15" customHeight="1">
      <c r="A28" s="96" t="s">
        <v>92</v>
      </c>
      <c r="B28" s="98"/>
      <c r="C28" s="98"/>
      <c r="D28" s="98"/>
      <c r="E28" s="109"/>
      <c r="F28" s="108"/>
    </row>
    <row r="29" spans="1:6" s="11" customFormat="1" ht="15" customHeight="1">
      <c r="A29" s="23" t="s">
        <v>93</v>
      </c>
      <c r="B29" s="101">
        <v>0</v>
      </c>
      <c r="C29" s="103">
        <f>'Earned Incurred YTD-6'!B50</f>
        <v>27361</v>
      </c>
      <c r="D29" s="101">
        <v>0</v>
      </c>
      <c r="E29" s="101">
        <v>0</v>
      </c>
      <c r="F29" s="103">
        <f>SUM(B29:E29)</f>
        <v>27361</v>
      </c>
    </row>
    <row r="30" spans="1:7" s="11" customFormat="1" ht="15" customHeight="1">
      <c r="A30" s="23" t="s">
        <v>94</v>
      </c>
      <c r="B30" s="103">
        <f>'Balance Sheet-1'!C18</f>
        <v>937414</v>
      </c>
      <c r="C30" s="101">
        <v>0</v>
      </c>
      <c r="D30" s="101">
        <v>0</v>
      </c>
      <c r="E30" s="101">
        <v>0</v>
      </c>
      <c r="F30" s="103">
        <f>SUM(B30:E30)</f>
        <v>937414</v>
      </c>
      <c r="G30" s="20"/>
    </row>
    <row r="31" spans="1:6" s="11" customFormat="1" ht="15" customHeight="1">
      <c r="A31" s="23" t="s">
        <v>64</v>
      </c>
      <c r="B31" s="103">
        <f>-'Income Statement-2'!D37</f>
        <v>24864</v>
      </c>
      <c r="C31" s="101">
        <v>0</v>
      </c>
      <c r="D31" s="101">
        <v>0</v>
      </c>
      <c r="E31" s="101">
        <v>0</v>
      </c>
      <c r="F31" s="103">
        <f>SUM(B31:E31)</f>
        <v>24864</v>
      </c>
    </row>
    <row r="32" spans="1:6" s="11" customFormat="1" ht="15" customHeight="1" thickBot="1">
      <c r="A32" s="23" t="s">
        <v>81</v>
      </c>
      <c r="B32" s="104">
        <f>SUM(B29:B31)</f>
        <v>962278</v>
      </c>
      <c r="C32" s="104">
        <f>SUM(C29:C31)</f>
        <v>27361</v>
      </c>
      <c r="D32" s="105">
        <f>SUM(D29:D31)</f>
        <v>0</v>
      </c>
      <c r="E32" s="105">
        <f>SUM(E29:E31)</f>
        <v>0</v>
      </c>
      <c r="F32" s="106">
        <f>SUM(F29:F31)</f>
        <v>989639</v>
      </c>
    </row>
    <row r="33" spans="1:6" s="11" customFormat="1" ht="15" customHeight="1" thickTop="1">
      <c r="A33" s="23"/>
      <c r="B33" s="107"/>
      <c r="C33" s="107"/>
      <c r="D33" s="107"/>
      <c r="E33" s="108"/>
      <c r="F33" s="108"/>
    </row>
    <row r="34" spans="1:6" s="11" customFormat="1" ht="15" customHeight="1">
      <c r="A34" s="96" t="s">
        <v>95</v>
      </c>
      <c r="B34" s="98"/>
      <c r="C34" s="98"/>
      <c r="D34" s="98"/>
      <c r="E34" s="109"/>
      <c r="F34" s="108"/>
    </row>
    <row r="35" spans="1:6" s="11" customFormat="1" ht="15" customHeight="1">
      <c r="A35" s="23" t="s">
        <v>96</v>
      </c>
      <c r="B35" s="103">
        <f>'Earned Incurred YTD-6'!B49</f>
        <v>12449</v>
      </c>
      <c r="C35" s="101">
        <v>0</v>
      </c>
      <c r="D35" s="101">
        <v>0</v>
      </c>
      <c r="E35" s="101">
        <v>0</v>
      </c>
      <c r="F35" s="103">
        <f>SUM(B35:E35)</f>
        <v>12449</v>
      </c>
    </row>
    <row r="36" spans="1:6" s="11" customFormat="1" ht="15" customHeight="1">
      <c r="A36" s="23" t="s">
        <v>97</v>
      </c>
      <c r="B36" s="101">
        <v>0</v>
      </c>
      <c r="C36" s="103">
        <v>180462</v>
      </c>
      <c r="D36" s="101">
        <v>0</v>
      </c>
      <c r="E36" s="101">
        <v>0</v>
      </c>
      <c r="F36" s="103">
        <f>SUM(B36:E36)</f>
        <v>180462</v>
      </c>
    </row>
    <row r="37" spans="1:6" s="11" customFormat="1" ht="15" customHeight="1">
      <c r="A37" s="23" t="s">
        <v>65</v>
      </c>
      <c r="B37" s="103">
        <f>'Income Statement-2'!D38</f>
        <v>4527</v>
      </c>
      <c r="C37" s="101">
        <v>0</v>
      </c>
      <c r="D37" s="101">
        <v>0</v>
      </c>
      <c r="E37" s="101">
        <v>0</v>
      </c>
      <c r="F37" s="103">
        <f>SUM(B37:E37)</f>
        <v>4527</v>
      </c>
    </row>
    <row r="38" spans="1:6" s="11" customFormat="1" ht="15" customHeight="1" thickBot="1">
      <c r="A38" s="23" t="s">
        <v>81</v>
      </c>
      <c r="B38" s="104">
        <f>SUM(B35:B37)</f>
        <v>16976</v>
      </c>
      <c r="C38" s="104">
        <f>SUM(C35:C37)</f>
        <v>180462</v>
      </c>
      <c r="D38" s="105">
        <f>SUM(D35:D37)</f>
        <v>0</v>
      </c>
      <c r="E38" s="105">
        <f>SUM(E35:E37)</f>
        <v>0</v>
      </c>
      <c r="F38" s="106">
        <f>SUM(F35:F37)</f>
        <v>197438</v>
      </c>
    </row>
    <row r="39" spans="1:6" s="11" customFormat="1" ht="15" customHeight="1" thickTop="1">
      <c r="A39" s="23"/>
      <c r="B39" s="107"/>
      <c r="C39" s="107"/>
      <c r="D39" s="107"/>
      <c r="E39" s="108"/>
      <c r="F39" s="101"/>
    </row>
    <row r="40" spans="1:6" s="11" customFormat="1" ht="15" customHeight="1" thickBot="1">
      <c r="A40" s="96" t="s">
        <v>98</v>
      </c>
      <c r="B40" s="114">
        <f>B26-B32+B38</f>
        <v>1957240</v>
      </c>
      <c r="C40" s="114">
        <f>C26-C32+C38</f>
        <v>-2326570</v>
      </c>
      <c r="D40" s="114">
        <f>D26-D32+D38</f>
        <v>10879</v>
      </c>
      <c r="E40" s="105">
        <f>E26-E32+E38</f>
        <v>0</v>
      </c>
      <c r="F40" s="112">
        <f>F26-F32+F38</f>
        <v>-358451</v>
      </c>
    </row>
    <row r="41" spans="1:6" s="11" customFormat="1" ht="15" customHeight="1" thickTop="1">
      <c r="A41" s="23"/>
      <c r="B41" s="107"/>
      <c r="C41" s="107"/>
      <c r="D41" s="107"/>
      <c r="E41" s="108"/>
      <c r="F41" s="108"/>
    </row>
    <row r="42" spans="1:6" s="11" customFormat="1" ht="15" customHeight="1">
      <c r="A42" s="115" t="s">
        <v>99</v>
      </c>
      <c r="B42" s="116"/>
      <c r="C42" s="116"/>
      <c r="D42" s="116"/>
      <c r="E42" s="108"/>
      <c r="F42" s="108"/>
    </row>
    <row r="43" spans="1:6" s="11" customFormat="1" ht="15" customHeight="1">
      <c r="A43" s="23" t="s">
        <v>27</v>
      </c>
      <c r="B43" s="103">
        <f>'Premiums YTD-8'!B18</f>
        <v>2825718</v>
      </c>
      <c r="C43" s="101">
        <f>'Premiums YTD-8'!C18</f>
        <v>0</v>
      </c>
      <c r="D43" s="101">
        <f>'Premiums YTD-8'!D18</f>
        <v>0</v>
      </c>
      <c r="E43" s="101">
        <f>'Premiums YTD-8'!E18</f>
        <v>0</v>
      </c>
      <c r="F43" s="103">
        <f>SUM(B43:E43)</f>
        <v>2825718</v>
      </c>
    </row>
    <row r="44" spans="1:6" s="11" customFormat="1" ht="15" customHeight="1">
      <c r="A44" s="23" t="s">
        <v>100</v>
      </c>
      <c r="B44" s="103">
        <f>'Losses Incurred YTD-10'!B18+'Losses Incurred YTD-10'!B24</f>
        <v>626788</v>
      </c>
      <c r="C44" s="103">
        <f>'Losses Incurred YTD-10'!C18+'Losses Incurred YTD-10'!C24</f>
        <v>184607</v>
      </c>
      <c r="D44" s="103">
        <f>'Losses Incurred YTD-10'!D18+'Losses Incurred YTD-10'!D24</f>
        <v>10000</v>
      </c>
      <c r="E44" s="101">
        <f>'Losses Incurred YTD-10'!E18+'Losses Incurred YTD-10'!E24</f>
        <v>0</v>
      </c>
      <c r="F44" s="103">
        <f>SUM(B44:E44)</f>
        <v>821395</v>
      </c>
    </row>
    <row r="45" spans="1:6" s="11" customFormat="1" ht="15" customHeight="1">
      <c r="A45" s="23" t="s">
        <v>101</v>
      </c>
      <c r="B45" s="103">
        <f>'Loss Expenses YTD-12'!B18</f>
        <v>144659</v>
      </c>
      <c r="C45" s="103">
        <f>'Loss Expenses YTD-12'!C18</f>
        <v>83325</v>
      </c>
      <c r="D45" s="103">
        <f>'Loss Expenses YTD-12'!D18</f>
        <v>28078</v>
      </c>
      <c r="E45" s="101">
        <f>'Loss Expenses YTD-12'!E18</f>
        <v>0</v>
      </c>
      <c r="F45" s="103">
        <f>SUM(B45:E45)</f>
        <v>256062</v>
      </c>
    </row>
    <row r="46" spans="1:6" s="11" customFormat="1" ht="15" customHeight="1">
      <c r="A46" s="23" t="s">
        <v>102</v>
      </c>
      <c r="B46" s="103">
        <f>'Earned Incurred YTD-6'!B41</f>
        <v>132973</v>
      </c>
      <c r="C46" s="101">
        <v>0</v>
      </c>
      <c r="D46" s="101">
        <v>0</v>
      </c>
      <c r="E46" s="101">
        <v>0</v>
      </c>
      <c r="F46" s="103">
        <f>SUM(B46:E46)</f>
        <v>132973</v>
      </c>
    </row>
    <row r="47" spans="1:6" s="11" customFormat="1" ht="15" customHeight="1">
      <c r="A47" s="23" t="s">
        <v>103</v>
      </c>
      <c r="B47" s="103">
        <f>'Earned Incurred YTD-6'!B33</f>
        <v>118598</v>
      </c>
      <c r="C47" s="101">
        <v>0</v>
      </c>
      <c r="D47" s="101">
        <v>0</v>
      </c>
      <c r="E47" s="101">
        <v>0</v>
      </c>
      <c r="F47" s="103">
        <f>SUM(B47:E47)</f>
        <v>118598</v>
      </c>
    </row>
    <row r="48" spans="1:6" s="11" customFormat="1" ht="15" customHeight="1" thickBot="1">
      <c r="A48" s="117" t="s">
        <v>81</v>
      </c>
      <c r="B48" s="104">
        <f>SUM(B43:B47)</f>
        <v>3848736</v>
      </c>
      <c r="C48" s="104">
        <f>SUM(C43:C47)</f>
        <v>267932</v>
      </c>
      <c r="D48" s="104">
        <f>SUM(D43:D47)</f>
        <v>38078</v>
      </c>
      <c r="E48" s="105">
        <f>SUM(E43:E47)</f>
        <v>0</v>
      </c>
      <c r="F48" s="106">
        <f>SUM(F43:F47)</f>
        <v>4154746</v>
      </c>
    </row>
    <row r="49" spans="1:6" s="11" customFormat="1" ht="15" customHeight="1" thickTop="1">
      <c r="A49" s="23"/>
      <c r="B49" s="107"/>
      <c r="C49" s="107"/>
      <c r="D49" s="108"/>
      <c r="E49" s="108"/>
      <c r="F49" s="108"/>
    </row>
    <row r="50" spans="1:6" s="11" customFormat="1" ht="15" customHeight="1">
      <c r="A50" s="115" t="s">
        <v>104</v>
      </c>
      <c r="B50" s="116"/>
      <c r="C50" s="116"/>
      <c r="D50" s="116"/>
      <c r="E50" s="108"/>
      <c r="F50" s="108"/>
    </row>
    <row r="51" spans="1:6" s="11" customFormat="1" ht="15" customHeight="1">
      <c r="A51" s="23" t="s">
        <v>27</v>
      </c>
      <c r="B51" s="101">
        <f>'Premiums YTD-8'!B24</f>
        <v>0</v>
      </c>
      <c r="C51" s="103">
        <f>'Premiums YTD-8'!C24</f>
        <v>3127920</v>
      </c>
      <c r="D51" s="101">
        <f>'Premiums YTD-8'!D24</f>
        <v>0</v>
      </c>
      <c r="E51" s="101">
        <f>'Premiums YTD-8'!E24</f>
        <v>0</v>
      </c>
      <c r="F51" s="103">
        <f>SUM(B51:E51)</f>
        <v>3127920</v>
      </c>
    </row>
    <row r="52" spans="1:6" s="11" customFormat="1" ht="15" customHeight="1">
      <c r="A52" s="23" t="s">
        <v>100</v>
      </c>
      <c r="B52" s="101">
        <f>'Losses Incurred YTD-10'!B31</f>
        <v>0</v>
      </c>
      <c r="C52" s="103">
        <f>'Losses Incurred YTD-10'!C31</f>
        <v>981338</v>
      </c>
      <c r="D52" s="103">
        <f>'Losses Incurred YTD-10'!D31</f>
        <v>222675</v>
      </c>
      <c r="E52" s="103">
        <f>'Losses Incurred YTD-10'!E31</f>
        <v>50000</v>
      </c>
      <c r="F52" s="103">
        <f>SUM(B52:E52)</f>
        <v>1254013</v>
      </c>
    </row>
    <row r="53" spans="1:6" s="11" customFormat="1" ht="15" customHeight="1">
      <c r="A53" s="23" t="s">
        <v>105</v>
      </c>
      <c r="B53" s="101">
        <f>'Loss Expenses YTD-12'!B24</f>
        <v>0</v>
      </c>
      <c r="C53" s="103">
        <f>'Loss Expenses YTD-12'!C24</f>
        <v>227141</v>
      </c>
      <c r="D53" s="103">
        <f>'Loss Expenses YTD-12'!D24</f>
        <v>67106</v>
      </c>
      <c r="E53" s="103">
        <f>'Loss Expenses YTD-12'!E24</f>
        <v>29122</v>
      </c>
      <c r="F53" s="103">
        <f>SUM(B53:E53)</f>
        <v>323369</v>
      </c>
    </row>
    <row r="54" spans="1:6" s="11" customFormat="1" ht="15" customHeight="1">
      <c r="A54" s="23" t="s">
        <v>102</v>
      </c>
      <c r="B54" s="101">
        <v>0</v>
      </c>
      <c r="C54" s="103">
        <f>'Earned Incurred YTD-6'!B42</f>
        <v>130700</v>
      </c>
      <c r="D54" s="101">
        <v>0</v>
      </c>
      <c r="E54" s="101">
        <v>0</v>
      </c>
      <c r="F54" s="103">
        <f>SUM(B54:E54)</f>
        <v>130700</v>
      </c>
    </row>
    <row r="55" spans="1:6" s="11" customFormat="1" ht="15" customHeight="1">
      <c r="A55" s="23" t="s">
        <v>103</v>
      </c>
      <c r="B55" s="101">
        <v>0</v>
      </c>
      <c r="C55" s="103">
        <f>'Earned Incurred YTD-6'!B34</f>
        <v>120274</v>
      </c>
      <c r="D55" s="101">
        <v>0</v>
      </c>
      <c r="E55" s="101">
        <v>0</v>
      </c>
      <c r="F55" s="103">
        <f>SUM(B55:E55)</f>
        <v>120274</v>
      </c>
    </row>
    <row r="56" spans="1:6" s="11" customFormat="1" ht="15" customHeight="1" thickBot="1">
      <c r="A56" s="23" t="s">
        <v>81</v>
      </c>
      <c r="B56" s="129">
        <f>SUM(B51:B55)</f>
        <v>0</v>
      </c>
      <c r="C56" s="104">
        <f>SUM(C51:C55)</f>
        <v>4587373</v>
      </c>
      <c r="D56" s="104">
        <f>SUM(D51:D55)</f>
        <v>289781</v>
      </c>
      <c r="E56" s="104">
        <f>SUM(E51:E55)</f>
        <v>79122</v>
      </c>
      <c r="F56" s="106">
        <f>SUM(F51:F55)</f>
        <v>4956276</v>
      </c>
    </row>
    <row r="57" spans="1:6" s="11" customFormat="1" ht="15" customHeight="1" thickTop="1">
      <c r="A57" s="23"/>
      <c r="B57" s="107"/>
      <c r="C57" s="107"/>
      <c r="D57" s="107"/>
      <c r="E57" s="107"/>
      <c r="F57" s="25"/>
    </row>
    <row r="58" spans="1:6" s="11" customFormat="1" ht="15" customHeight="1" thickBot="1">
      <c r="A58" s="113" t="s">
        <v>106</v>
      </c>
      <c r="B58" s="119">
        <f>B40-B48+B56</f>
        <v>-1891496</v>
      </c>
      <c r="C58" s="119">
        <f>C40-C48+C56</f>
        <v>1992871</v>
      </c>
      <c r="D58" s="119">
        <f>D40-D48+D56</f>
        <v>262582</v>
      </c>
      <c r="E58" s="119">
        <f>E40-E48+E56</f>
        <v>79122</v>
      </c>
      <c r="F58" s="119">
        <f>F40-F48+F56</f>
        <v>443079</v>
      </c>
    </row>
    <row r="59" spans="4:6" s="11" customFormat="1" ht="15" customHeight="1" thickTop="1">
      <c r="D59" s="107"/>
      <c r="E59" s="107"/>
      <c r="F59" s="121"/>
    </row>
    <row r="60" spans="4:6" s="11" customFormat="1" ht="15" customHeight="1">
      <c r="D60" s="107"/>
      <c r="E60" s="107"/>
      <c r="F60" s="107"/>
    </row>
    <row r="61" spans="1:6" s="11" customFormat="1" ht="15" customHeight="1">
      <c r="A61" s="99"/>
      <c r="B61" s="99"/>
      <c r="C61" s="99"/>
      <c r="D61" s="107"/>
      <c r="E61" s="107"/>
      <c r="F61" s="107"/>
    </row>
    <row r="62" spans="4:6" s="11" customFormat="1" ht="15" customHeight="1">
      <c r="D62" s="107"/>
      <c r="E62" s="107"/>
      <c r="F62" s="25"/>
    </row>
    <row r="63" spans="4:6" s="11" customFormat="1" ht="15" customHeight="1">
      <c r="D63" s="107"/>
      <c r="E63" s="107"/>
      <c r="F63" s="25"/>
    </row>
    <row r="64" spans="4:6" s="11" customFormat="1" ht="15" customHeight="1">
      <c r="D64" s="107"/>
      <c r="E64" s="107"/>
      <c r="F64" s="25"/>
    </row>
    <row r="65" spans="4:6" s="11" customFormat="1" ht="15" customHeight="1">
      <c r="D65" s="107"/>
      <c r="E65" s="107"/>
      <c r="F65" s="25"/>
    </row>
    <row r="66" spans="4:6" s="11" customFormat="1" ht="15" customHeight="1">
      <c r="D66" s="107"/>
      <c r="E66" s="107"/>
      <c r="F66" s="25"/>
    </row>
    <row r="67" spans="4:6" s="11" customFormat="1" ht="15" customHeight="1">
      <c r="D67" s="107"/>
      <c r="E67" s="107"/>
      <c r="F67" s="25"/>
    </row>
    <row r="68" spans="4:6" s="11" customFormat="1" ht="15" customHeight="1">
      <c r="D68" s="107"/>
      <c r="E68" s="107"/>
      <c r="F68" s="25"/>
    </row>
    <row r="69" spans="4:6" s="11" customFormat="1" ht="15" customHeight="1">
      <c r="D69" s="107"/>
      <c r="E69" s="107"/>
      <c r="F69" s="25"/>
    </row>
    <row r="70" spans="4:6" s="11" customFormat="1" ht="15" customHeight="1">
      <c r="D70" s="107"/>
      <c r="E70" s="107"/>
      <c r="F70" s="25"/>
    </row>
    <row r="71" spans="4:6" s="11" customFormat="1" ht="15" customHeight="1">
      <c r="D71" s="107"/>
      <c r="E71" s="107"/>
      <c r="F71" s="25"/>
    </row>
    <row r="72" spans="4:6" s="11" customFormat="1" ht="15" customHeight="1">
      <c r="D72" s="107"/>
      <c r="E72" s="107"/>
      <c r="F72" s="25"/>
    </row>
    <row r="73" spans="4:6" s="11" customFormat="1" ht="15" customHeight="1">
      <c r="D73" s="107"/>
      <c r="E73" s="107"/>
      <c r="F73" s="25"/>
    </row>
    <row r="74" spans="4:6" s="11" customFormat="1" ht="15" customHeight="1">
      <c r="D74" s="107"/>
      <c r="E74" s="107"/>
      <c r="F74" s="25"/>
    </row>
    <row r="75" spans="4:6" s="11" customFormat="1" ht="15" customHeight="1">
      <c r="D75" s="107"/>
      <c r="E75" s="107"/>
      <c r="F75" s="25"/>
    </row>
    <row r="76" spans="4:6" s="11" customFormat="1" ht="15" customHeight="1">
      <c r="D76" s="107"/>
      <c r="E76" s="107"/>
      <c r="F76" s="25"/>
    </row>
    <row r="77" spans="4:6" s="11" customFormat="1" ht="15" customHeight="1">
      <c r="D77" s="107"/>
      <c r="E77" s="107"/>
      <c r="F77" s="25"/>
    </row>
    <row r="78" spans="4:6" s="11" customFormat="1" ht="15" customHeight="1">
      <c r="D78" s="107"/>
      <c r="E78" s="107"/>
      <c r="F78" s="25"/>
    </row>
    <row r="79" spans="4:6" s="11" customFormat="1" ht="15" customHeight="1">
      <c r="D79" s="107"/>
      <c r="E79" s="107"/>
      <c r="F79" s="25"/>
    </row>
    <row r="80" spans="4:6" s="11" customFormat="1" ht="15" customHeight="1">
      <c r="D80" s="107"/>
      <c r="E80" s="107"/>
      <c r="F80" s="25"/>
    </row>
    <row r="81" spans="4:6" s="11" customFormat="1" ht="15" customHeight="1">
      <c r="D81" s="107"/>
      <c r="E81" s="107"/>
      <c r="F81" s="25"/>
    </row>
    <row r="82" spans="4:6" s="11" customFormat="1" ht="15" customHeight="1">
      <c r="D82" s="107"/>
      <c r="E82" s="107"/>
      <c r="F82" s="25"/>
    </row>
    <row r="83" spans="4:6" s="11" customFormat="1" ht="15" customHeight="1">
      <c r="D83" s="107"/>
      <c r="E83" s="107"/>
      <c r="F83" s="25"/>
    </row>
    <row r="84" spans="4:6" s="11" customFormat="1" ht="15" customHeight="1">
      <c r="D84" s="107"/>
      <c r="E84" s="107"/>
      <c r="F84" s="25"/>
    </row>
    <row r="85" spans="4:6" s="11" customFormat="1" ht="15" customHeight="1">
      <c r="D85" s="107"/>
      <c r="E85" s="107"/>
      <c r="F85" s="25"/>
    </row>
    <row r="86" spans="4:6" s="11" customFormat="1" ht="15" customHeight="1">
      <c r="D86" s="107"/>
      <c r="E86" s="107"/>
      <c r="F86" s="25"/>
    </row>
    <row r="87" spans="4:6" s="11" customFormat="1" ht="15" customHeight="1">
      <c r="D87" s="107"/>
      <c r="E87" s="107"/>
      <c r="F87" s="25"/>
    </row>
    <row r="88" spans="4:6" s="11" customFormat="1" ht="15" customHeight="1">
      <c r="D88" s="107"/>
      <c r="E88" s="107"/>
      <c r="F88" s="25"/>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I159"/>
  <sheetViews>
    <sheetView zoomScalePageLayoutView="0" workbookViewId="0" topLeftCell="A1">
      <selection activeCell="A1" sqref="A1:D1"/>
    </sheetView>
  </sheetViews>
  <sheetFormatPr defaultColWidth="15.7109375" defaultRowHeight="15" customHeight="1"/>
  <cols>
    <col min="1" max="1" width="60.7109375" style="45" customWidth="1"/>
    <col min="2" max="4" width="18.7109375" style="185" customWidth="1"/>
    <col min="5" max="5" width="15.7109375" style="185" customWidth="1"/>
    <col min="6" max="16384" width="15.7109375" style="45" customWidth="1"/>
  </cols>
  <sheetData>
    <row r="1" spans="1:5" s="135" customFormat="1" ht="30" customHeight="1">
      <c r="A1" s="131" t="s">
        <v>0</v>
      </c>
      <c r="B1" s="132"/>
      <c r="C1" s="132"/>
      <c r="D1" s="133"/>
      <c r="E1" s="134"/>
    </row>
    <row r="2" spans="1:5" s="86" customFormat="1" ht="15" customHeight="1">
      <c r="A2" s="136"/>
      <c r="B2" s="84"/>
      <c r="C2" s="84"/>
      <c r="D2" s="137"/>
      <c r="E2" s="138"/>
    </row>
    <row r="3" spans="1:5" s="86" customFormat="1" ht="15" customHeight="1">
      <c r="A3" s="139" t="s">
        <v>108</v>
      </c>
      <c r="B3" s="85"/>
      <c r="C3" s="85"/>
      <c r="D3" s="140"/>
      <c r="E3" s="138"/>
    </row>
    <row r="4" spans="1:5" s="86" customFormat="1" ht="15" customHeight="1">
      <c r="A4" s="139" t="s">
        <v>109</v>
      </c>
      <c r="B4" s="85"/>
      <c r="C4" s="85"/>
      <c r="D4" s="140"/>
      <c r="E4" s="138"/>
    </row>
    <row r="5" spans="1:5" s="86" customFormat="1" ht="15" customHeight="1">
      <c r="A5" s="139" t="s">
        <v>110</v>
      </c>
      <c r="B5" s="85"/>
      <c r="C5" s="85"/>
      <c r="D5" s="140"/>
      <c r="E5" s="138"/>
    </row>
    <row r="6" spans="1:5" s="86" customFormat="1" ht="15" customHeight="1">
      <c r="A6" s="141"/>
      <c r="B6" s="142"/>
      <c r="C6" s="142"/>
      <c r="D6" s="143"/>
      <c r="E6" s="138"/>
    </row>
    <row r="7" spans="1:5" s="11" customFormat="1" ht="15" customHeight="1">
      <c r="A7" s="144"/>
      <c r="B7" s="142"/>
      <c r="C7" s="142"/>
      <c r="D7" s="143"/>
      <c r="E7" s="75"/>
    </row>
    <row r="8" spans="1:5" s="11" customFormat="1" ht="15" customHeight="1">
      <c r="A8" s="145" t="s">
        <v>111</v>
      </c>
      <c r="B8" s="146" t="s">
        <v>112</v>
      </c>
      <c r="C8" s="147"/>
      <c r="D8" s="148"/>
      <c r="E8" s="75"/>
    </row>
    <row r="9" spans="1:5" s="11" customFormat="1" ht="15" customHeight="1">
      <c r="A9" s="145"/>
      <c r="B9" s="149" t="s">
        <v>41</v>
      </c>
      <c r="C9" s="150"/>
      <c r="D9" s="151"/>
      <c r="E9" s="75"/>
    </row>
    <row r="10" spans="1:5" s="11" customFormat="1" ht="15" customHeight="1">
      <c r="A10" s="152"/>
      <c r="B10" s="153" t="s">
        <v>66</v>
      </c>
      <c r="C10" s="154"/>
      <c r="D10" s="155"/>
      <c r="E10" s="75"/>
    </row>
    <row r="11" spans="1:5" s="11" customFormat="1" ht="15" customHeight="1">
      <c r="A11" s="156" t="s">
        <v>113</v>
      </c>
      <c r="B11" s="157"/>
      <c r="C11" s="24">
        <f>'Premiums QTD-7'!F12</f>
        <v>1343363</v>
      </c>
      <c r="D11" s="155"/>
      <c r="E11" s="75"/>
    </row>
    <row r="12" spans="1:5" s="11" customFormat="1" ht="15" customHeight="1">
      <c r="A12" s="156"/>
      <c r="B12" s="157"/>
      <c r="C12" s="25"/>
      <c r="D12" s="155"/>
      <c r="E12" s="75"/>
    </row>
    <row r="13" spans="1:5" s="11" customFormat="1" ht="15" customHeight="1">
      <c r="A13" s="158" t="s">
        <v>114</v>
      </c>
      <c r="B13" s="159">
        <f>'Premiums QTD-7'!F18</f>
        <v>2825718</v>
      </c>
      <c r="C13" s="160"/>
      <c r="D13" s="155"/>
      <c r="E13" s="75"/>
    </row>
    <row r="14" spans="1:5" s="11" customFormat="1" ht="15" customHeight="1">
      <c r="A14" s="158" t="s">
        <v>115</v>
      </c>
      <c r="B14" s="161">
        <f>'Premiums QTD-7'!F24</f>
        <v>2924411</v>
      </c>
      <c r="C14" s="160"/>
      <c r="D14" s="155"/>
      <c r="E14" s="75"/>
    </row>
    <row r="15" spans="1:5" s="11" customFormat="1" ht="15" customHeight="1">
      <c r="A15" s="158" t="s">
        <v>116</v>
      </c>
      <c r="B15" s="157"/>
      <c r="C15" s="162">
        <f>B14-B13</f>
        <v>98693</v>
      </c>
      <c r="D15" s="155"/>
      <c r="E15" s="75"/>
    </row>
    <row r="16" spans="1:5" s="11" customFormat="1" ht="15" customHeight="1">
      <c r="A16" s="156" t="s">
        <v>117</v>
      </c>
      <c r="B16" s="157"/>
      <c r="C16" s="160"/>
      <c r="D16" s="163">
        <f>C11+C15</f>
        <v>1442056</v>
      </c>
      <c r="E16" s="75"/>
    </row>
    <row r="17" spans="1:4" s="11" customFormat="1" ht="15" customHeight="1">
      <c r="A17" s="158" t="s">
        <v>118</v>
      </c>
      <c r="B17" s="157"/>
      <c r="C17" s="164">
        <f>'[1]Loss Expenses Paid QTD-15'!E30</f>
        <v>451485</v>
      </c>
      <c r="D17" s="155"/>
    </row>
    <row r="18" spans="1:4" s="11" customFormat="1" ht="15" customHeight="1">
      <c r="A18" s="158" t="s">
        <v>119</v>
      </c>
      <c r="B18" s="157"/>
      <c r="C18" s="162">
        <f>-'[1]TB - Rounded'!H283</f>
        <v>7533</v>
      </c>
      <c r="D18" s="155"/>
    </row>
    <row r="19" spans="1:5" s="11" customFormat="1" ht="15" customHeight="1">
      <c r="A19" s="156" t="s">
        <v>120</v>
      </c>
      <c r="B19" s="157"/>
      <c r="C19" s="164">
        <f>C17-C18</f>
        <v>443952</v>
      </c>
      <c r="D19" s="155"/>
      <c r="E19" s="75"/>
    </row>
    <row r="20" spans="1:5" s="11" customFormat="1" ht="15" customHeight="1">
      <c r="A20" s="158" t="s">
        <v>121</v>
      </c>
      <c r="B20" s="159">
        <f>'Losses Incurred QTD-9'!F18+'Losses Incurred QTD-9'!F24</f>
        <v>821395</v>
      </c>
      <c r="C20" s="160" t="s">
        <v>66</v>
      </c>
      <c r="D20" s="155"/>
      <c r="E20" s="75"/>
    </row>
    <row r="21" spans="1:5" s="11" customFormat="1" ht="15" customHeight="1">
      <c r="A21" s="158" t="s">
        <v>122</v>
      </c>
      <c r="B21" s="161">
        <f>'Losses Incurred QTD-9'!F31</f>
        <v>793182</v>
      </c>
      <c r="C21" s="160"/>
      <c r="D21" s="155"/>
      <c r="E21" s="75"/>
    </row>
    <row r="22" spans="1:5" s="11" customFormat="1" ht="15" customHeight="1">
      <c r="A22" s="158" t="s">
        <v>123</v>
      </c>
      <c r="B22" s="165"/>
      <c r="C22" s="166">
        <f>B20-B21</f>
        <v>28213</v>
      </c>
      <c r="D22" s="155"/>
      <c r="E22" s="75"/>
    </row>
    <row r="23" spans="1:5" s="11" customFormat="1" ht="15" customHeight="1">
      <c r="A23" s="156" t="s">
        <v>124</v>
      </c>
      <c r="B23" s="157"/>
      <c r="C23" s="160"/>
      <c r="D23" s="167">
        <f>C19+C22</f>
        <v>472165</v>
      </c>
      <c r="E23" s="160"/>
    </row>
    <row r="24" spans="1:5" s="11" customFormat="1" ht="15" customHeight="1">
      <c r="A24" s="158" t="s">
        <v>125</v>
      </c>
      <c r="B24" s="157"/>
      <c r="C24" s="164">
        <f>'[1]Loss Expenses Paid QTD-15'!C30</f>
        <v>91606</v>
      </c>
      <c r="D24" s="155"/>
      <c r="E24" s="168"/>
    </row>
    <row r="25" spans="1:5" s="11" customFormat="1" ht="15" customHeight="1">
      <c r="A25" s="158" t="s">
        <v>126</v>
      </c>
      <c r="B25" s="157"/>
      <c r="C25" s="166">
        <f>'[1]Loss Expenses Paid QTD-15'!I30</f>
        <v>-158293</v>
      </c>
      <c r="D25" s="155"/>
      <c r="E25" s="168"/>
    </row>
    <row r="26" spans="1:5" s="11" customFormat="1" ht="15" customHeight="1">
      <c r="A26" s="156" t="s">
        <v>127</v>
      </c>
      <c r="B26" s="157"/>
      <c r="C26" s="169">
        <f>C24+C25</f>
        <v>-66687</v>
      </c>
      <c r="D26" s="155"/>
      <c r="E26" s="160"/>
    </row>
    <row r="27" spans="1:5" s="11" customFormat="1" ht="15" customHeight="1">
      <c r="A27" s="158" t="s">
        <v>128</v>
      </c>
      <c r="B27" s="159">
        <f>'Loss Expenses QTD-11'!F18</f>
        <v>256062</v>
      </c>
      <c r="C27" s="160"/>
      <c r="D27" s="155"/>
      <c r="E27" s="168"/>
    </row>
    <row r="28" spans="1:5" s="11" customFormat="1" ht="15" customHeight="1">
      <c r="A28" s="158" t="s">
        <v>129</v>
      </c>
      <c r="B28" s="161">
        <f>'Loss Expenses QTD-11'!F24</f>
        <v>245166</v>
      </c>
      <c r="C28" s="160"/>
      <c r="D28" s="155"/>
      <c r="E28" s="160"/>
    </row>
    <row r="29" spans="1:5" s="11" customFormat="1" ht="15" customHeight="1">
      <c r="A29" s="158" t="s">
        <v>130</v>
      </c>
      <c r="B29" s="157"/>
      <c r="C29" s="166">
        <f>B27-B28</f>
        <v>10896</v>
      </c>
      <c r="D29" s="155"/>
      <c r="E29" s="168"/>
    </row>
    <row r="30" spans="1:5" s="11" customFormat="1" ht="15" customHeight="1">
      <c r="A30" s="156" t="s">
        <v>131</v>
      </c>
      <c r="B30" s="157"/>
      <c r="C30" s="160"/>
      <c r="D30" s="170">
        <f>C26+C29</f>
        <v>-55791</v>
      </c>
      <c r="E30" s="160"/>
    </row>
    <row r="31" spans="1:5" s="11" customFormat="1" ht="15" customHeight="1">
      <c r="A31" s="156" t="s">
        <v>132</v>
      </c>
      <c r="B31" s="157"/>
      <c r="C31" s="160"/>
      <c r="D31" s="171">
        <f>D23+D30</f>
        <v>416374</v>
      </c>
      <c r="E31" s="160"/>
    </row>
    <row r="32" spans="1:5" s="11" customFormat="1" ht="15" customHeight="1">
      <c r="A32" s="158" t="s">
        <v>133</v>
      </c>
      <c r="B32" s="157"/>
      <c r="C32" s="169">
        <v>-1425</v>
      </c>
      <c r="D32" s="155"/>
      <c r="E32" s="168"/>
    </row>
    <row r="33" spans="1:5" s="11" customFormat="1" ht="15" customHeight="1">
      <c r="A33" s="158" t="s">
        <v>134</v>
      </c>
      <c r="B33" s="159">
        <f>'Earned Incurred YTD-6'!B33</f>
        <v>118598</v>
      </c>
      <c r="C33" s="160"/>
      <c r="D33" s="155"/>
      <c r="E33" s="75"/>
    </row>
    <row r="34" spans="1:5" s="11" customFormat="1" ht="15" customHeight="1">
      <c r="A34" s="158" t="s">
        <v>135</v>
      </c>
      <c r="B34" s="161">
        <v>109822</v>
      </c>
      <c r="C34" s="160"/>
      <c r="D34" s="155"/>
      <c r="E34" s="75"/>
    </row>
    <row r="35" spans="1:5" s="11" customFormat="1" ht="15" customHeight="1">
      <c r="A35" s="158" t="s">
        <v>136</v>
      </c>
      <c r="B35" s="157"/>
      <c r="C35" s="166">
        <f>B33-B34</f>
        <v>8776</v>
      </c>
      <c r="D35" s="155"/>
      <c r="E35" s="75"/>
    </row>
    <row r="36" spans="1:9" s="11" customFormat="1" ht="15" customHeight="1">
      <c r="A36" s="156" t="s">
        <v>137</v>
      </c>
      <c r="B36" s="157"/>
      <c r="C36" s="160" t="s">
        <v>66</v>
      </c>
      <c r="D36" s="167">
        <f>C32+C35</f>
        <v>7351</v>
      </c>
      <c r="E36" s="75"/>
      <c r="I36" s="11" t="s">
        <v>66</v>
      </c>
    </row>
    <row r="37" spans="1:5" s="11" customFormat="1" ht="15" customHeight="1">
      <c r="A37" s="158" t="s">
        <v>138</v>
      </c>
      <c r="B37" s="157"/>
      <c r="C37" s="164">
        <f>'[1]TB - Rounded'!H371</f>
        <v>107374</v>
      </c>
      <c r="D37" s="155"/>
      <c r="E37" s="75"/>
    </row>
    <row r="38" spans="1:5" s="11" customFormat="1" ht="15" customHeight="1">
      <c r="A38" s="158" t="s">
        <v>139</v>
      </c>
      <c r="B38" s="157"/>
      <c r="C38" s="164">
        <f>'[1]TB - Rounded'!H381</f>
        <v>15245</v>
      </c>
      <c r="D38" s="155"/>
      <c r="E38" s="172"/>
    </row>
    <row r="39" spans="1:6" s="11" customFormat="1" ht="15" customHeight="1">
      <c r="A39" s="158" t="s">
        <v>140</v>
      </c>
      <c r="B39" s="157"/>
      <c r="C39" s="166">
        <f>'[1]TB - Rounded'!H602-C43-6</f>
        <v>-658938</v>
      </c>
      <c r="D39" s="155"/>
      <c r="E39" s="172"/>
      <c r="F39" s="75"/>
    </row>
    <row r="40" spans="1:6" s="11" customFormat="1" ht="15" customHeight="1">
      <c r="A40" s="156" t="s">
        <v>141</v>
      </c>
      <c r="B40" s="157"/>
      <c r="C40" s="169">
        <f>SUM(C37:C39)</f>
        <v>-536319</v>
      </c>
      <c r="D40" s="155"/>
      <c r="E40" s="172"/>
      <c r="F40" s="75"/>
    </row>
    <row r="41" spans="1:5" s="11" customFormat="1" ht="15" customHeight="1">
      <c r="A41" s="158" t="s">
        <v>134</v>
      </c>
      <c r="B41" s="159">
        <f>'Earned Incurred YTD-6'!B41</f>
        <v>132973</v>
      </c>
      <c r="C41" s="160"/>
      <c r="D41" s="155"/>
      <c r="E41" s="172"/>
    </row>
    <row r="42" spans="1:5" s="11" customFormat="1" ht="15" customHeight="1">
      <c r="A42" s="158" t="s">
        <v>135</v>
      </c>
      <c r="B42" s="161">
        <v>156254</v>
      </c>
      <c r="C42" s="160" t="s">
        <v>66</v>
      </c>
      <c r="D42" s="155"/>
      <c r="E42" s="75"/>
    </row>
    <row r="43" spans="1:5" s="11" customFormat="1" ht="15" customHeight="1">
      <c r="A43" s="158" t="s">
        <v>142</v>
      </c>
      <c r="B43" s="157"/>
      <c r="C43" s="166">
        <f>+B41-B42</f>
        <v>-23281</v>
      </c>
      <c r="D43" s="155"/>
      <c r="E43" s="75"/>
    </row>
    <row r="44" spans="1:6" s="11" customFormat="1" ht="15" customHeight="1">
      <c r="A44" s="156" t="s">
        <v>143</v>
      </c>
      <c r="B44" s="157"/>
      <c r="C44" s="160"/>
      <c r="D44" s="170">
        <f>SUM(C40:C43)</f>
        <v>-559600</v>
      </c>
      <c r="E44" s="75"/>
      <c r="F44" s="75"/>
    </row>
    <row r="45" spans="1:6" s="11" customFormat="1" ht="15" customHeight="1">
      <c r="A45" s="156" t="s">
        <v>144</v>
      </c>
      <c r="B45" s="157"/>
      <c r="C45" s="160"/>
      <c r="D45" s="170">
        <f>SUM(D36:D44)</f>
        <v>-552249</v>
      </c>
      <c r="E45" s="75"/>
      <c r="F45" s="173"/>
    </row>
    <row r="46" spans="1:6" s="11" customFormat="1" ht="15" customHeight="1">
      <c r="A46" s="156" t="s">
        <v>145</v>
      </c>
      <c r="B46" s="157"/>
      <c r="C46" s="160"/>
      <c r="D46" s="174">
        <f>+D31+D45</f>
        <v>-135875</v>
      </c>
      <c r="E46" s="75"/>
      <c r="F46" s="173"/>
    </row>
    <row r="47" spans="1:6" s="11" customFormat="1" ht="15" customHeight="1">
      <c r="A47" s="156" t="s">
        <v>146</v>
      </c>
      <c r="B47" s="157"/>
      <c r="C47" s="160"/>
      <c r="D47" s="171">
        <f>D16-D31-D45</f>
        <v>1577931</v>
      </c>
      <c r="E47" s="175"/>
      <c r="F47" s="75"/>
    </row>
    <row r="48" spans="1:4" s="11" customFormat="1" ht="15" customHeight="1">
      <c r="A48" s="158" t="s">
        <v>147</v>
      </c>
      <c r="B48" s="157"/>
      <c r="C48" s="164">
        <f>-'[1]TB - Rounded'!H255-C51</f>
        <v>17076</v>
      </c>
      <c r="D48" s="155"/>
    </row>
    <row r="49" spans="1:5" s="11" customFormat="1" ht="15" customHeight="1">
      <c r="A49" s="158" t="s">
        <v>148</v>
      </c>
      <c r="B49" s="159">
        <f>'Earned Incurred YTD-6'!B49</f>
        <v>12449</v>
      </c>
      <c r="C49" s="160"/>
      <c r="D49" s="155"/>
      <c r="E49" s="75"/>
    </row>
    <row r="50" spans="1:5" s="11" customFormat="1" ht="15" customHeight="1">
      <c r="A50" s="158" t="s">
        <v>149</v>
      </c>
      <c r="B50" s="161">
        <v>7143</v>
      </c>
      <c r="C50" s="160"/>
      <c r="D50" s="155"/>
      <c r="E50" s="75"/>
    </row>
    <row r="51" spans="1:5" s="11" customFormat="1" ht="15" customHeight="1">
      <c r="A51" s="158" t="s">
        <v>150</v>
      </c>
      <c r="B51" s="157"/>
      <c r="C51" s="166">
        <f>B49-B50</f>
        <v>5306</v>
      </c>
      <c r="D51" s="155"/>
      <c r="E51" s="75"/>
    </row>
    <row r="52" spans="1:5" s="11" customFormat="1" ht="15" customHeight="1">
      <c r="A52" s="156" t="s">
        <v>151</v>
      </c>
      <c r="B52" s="157"/>
      <c r="C52" s="160"/>
      <c r="D52" s="176">
        <f>C48+C51</f>
        <v>22382</v>
      </c>
      <c r="E52" s="75"/>
    </row>
    <row r="53" spans="1:5" s="11" customFormat="1" ht="15" customHeight="1">
      <c r="A53" s="158" t="s">
        <v>152</v>
      </c>
      <c r="B53" s="157"/>
      <c r="C53" s="160"/>
      <c r="D53" s="170">
        <f>-'[1]TB - Rounded'!H262</f>
        <v>9129</v>
      </c>
      <c r="E53" s="75"/>
    </row>
    <row r="54" spans="1:5" s="11" customFormat="1" ht="15" customHeight="1">
      <c r="A54" s="156" t="s">
        <v>153</v>
      </c>
      <c r="B54" s="157"/>
      <c r="C54" s="160"/>
      <c r="D54" s="176">
        <f>SUM(D52:D53)</f>
        <v>31511</v>
      </c>
      <c r="E54" s="75"/>
    </row>
    <row r="55" spans="1:5" s="11" customFormat="1" ht="15" customHeight="1">
      <c r="A55" s="177" t="s">
        <v>154</v>
      </c>
      <c r="B55" s="157"/>
      <c r="C55" s="160"/>
      <c r="D55" s="176">
        <f>-'[1]TB - Rounded'!H265</f>
        <v>2480</v>
      </c>
      <c r="E55" s="75"/>
    </row>
    <row r="56" spans="1:6" s="11" customFormat="1" ht="15" customHeight="1">
      <c r="A56" s="178" t="s">
        <v>155</v>
      </c>
      <c r="B56" s="179"/>
      <c r="C56" s="180"/>
      <c r="D56" s="174">
        <f>D47+D54+D55</f>
        <v>1611922</v>
      </c>
      <c r="E56" s="175"/>
      <c r="F56" s="23"/>
    </row>
    <row r="57" spans="1:5" s="11" customFormat="1" ht="15" customHeight="1">
      <c r="A57" s="99"/>
      <c r="B57" s="160"/>
      <c r="C57" s="160"/>
      <c r="D57" s="160"/>
      <c r="E57" s="75"/>
    </row>
    <row r="58" spans="1:5" s="11" customFormat="1" ht="15" customHeight="1">
      <c r="A58" s="99"/>
      <c r="B58" s="160"/>
      <c r="C58" s="160"/>
      <c r="D58" s="160"/>
      <c r="E58" s="75"/>
    </row>
    <row r="59" spans="1:5" s="11" customFormat="1" ht="15" customHeight="1">
      <c r="A59" s="99"/>
      <c r="B59" s="160"/>
      <c r="C59" s="160"/>
      <c r="D59" s="160"/>
      <c r="E59" s="75"/>
    </row>
    <row r="60" spans="1:5" s="11" customFormat="1" ht="15" customHeight="1">
      <c r="A60" s="99"/>
      <c r="B60" s="160"/>
      <c r="C60" s="160"/>
      <c r="D60" s="160"/>
      <c r="E60" s="75"/>
    </row>
    <row r="61" spans="1:5" s="11" customFormat="1" ht="15" customHeight="1">
      <c r="A61" s="99"/>
      <c r="B61" s="160"/>
      <c r="C61" s="160"/>
      <c r="D61" s="160"/>
      <c r="E61" s="75"/>
    </row>
    <row r="62" spans="1:5" s="11" customFormat="1" ht="15" customHeight="1">
      <c r="A62" s="99"/>
      <c r="B62" s="182"/>
      <c r="C62" s="160"/>
      <c r="D62" s="160"/>
      <c r="E62" s="75"/>
    </row>
    <row r="63" spans="1:5" s="11" customFormat="1" ht="15" customHeight="1">
      <c r="A63" s="99"/>
      <c r="B63" s="182"/>
      <c r="C63" s="160"/>
      <c r="D63" s="160"/>
      <c r="E63" s="75"/>
    </row>
    <row r="64" spans="1:5" s="11" customFormat="1" ht="15" customHeight="1">
      <c r="A64" s="99"/>
      <c r="B64" s="182"/>
      <c r="C64" s="160"/>
      <c r="D64" s="160"/>
      <c r="E64" s="75"/>
    </row>
    <row r="65" spans="1:5" s="11" customFormat="1" ht="15" customHeight="1">
      <c r="A65" s="99"/>
      <c r="B65" s="182"/>
      <c r="C65" s="168"/>
      <c r="D65" s="160"/>
      <c r="E65" s="75"/>
    </row>
    <row r="66" spans="1:5" s="11" customFormat="1" ht="15" customHeight="1">
      <c r="A66" s="99"/>
      <c r="B66" s="182"/>
      <c r="C66" s="160"/>
      <c r="D66" s="160"/>
      <c r="E66" s="75"/>
    </row>
    <row r="67" spans="2:5" s="11" customFormat="1" ht="15" customHeight="1">
      <c r="B67" s="182"/>
      <c r="C67" s="160"/>
      <c r="D67" s="160"/>
      <c r="E67" s="75"/>
    </row>
    <row r="68" spans="1:5" s="11" customFormat="1" ht="15" customHeight="1">
      <c r="A68" s="99"/>
      <c r="B68" s="182"/>
      <c r="C68" s="160"/>
      <c r="D68" s="160"/>
      <c r="E68" s="75"/>
    </row>
    <row r="69" spans="1:5" s="11" customFormat="1" ht="15" customHeight="1">
      <c r="A69" s="99"/>
      <c r="B69" s="182"/>
      <c r="C69" s="160"/>
      <c r="D69" s="160"/>
      <c r="E69" s="75"/>
    </row>
    <row r="70" spans="1:5" s="11" customFormat="1" ht="15" customHeight="1">
      <c r="A70" s="99"/>
      <c r="B70" s="75"/>
      <c r="C70" s="160"/>
      <c r="D70" s="160"/>
      <c r="E70" s="75"/>
    </row>
    <row r="71" spans="1:5" s="11" customFormat="1" ht="15" customHeight="1">
      <c r="A71" s="99"/>
      <c r="B71" s="160"/>
      <c r="C71" s="168"/>
      <c r="D71" s="160"/>
      <c r="E71" s="75"/>
    </row>
    <row r="72" spans="1:5" s="11" customFormat="1" ht="15" customHeight="1">
      <c r="A72" s="99"/>
      <c r="B72" s="160"/>
      <c r="C72" s="160"/>
      <c r="D72" s="160"/>
      <c r="E72" s="75"/>
    </row>
    <row r="73" spans="1:5" s="11" customFormat="1" ht="15" customHeight="1">
      <c r="A73" s="99"/>
      <c r="B73" s="160"/>
      <c r="C73" s="160"/>
      <c r="D73" s="160"/>
      <c r="E73" s="75"/>
    </row>
    <row r="74" spans="1:5" s="11" customFormat="1" ht="15" customHeight="1">
      <c r="A74" s="99"/>
      <c r="B74" s="160"/>
      <c r="C74" s="160"/>
      <c r="D74" s="160"/>
      <c r="E74" s="75"/>
    </row>
    <row r="75" spans="1:5" s="11" customFormat="1" ht="15" customHeight="1">
      <c r="A75" s="99"/>
      <c r="B75" s="160"/>
      <c r="C75" s="160"/>
      <c r="D75" s="160"/>
      <c r="E75" s="75"/>
    </row>
    <row r="76" spans="1:5" s="11" customFormat="1" ht="15" customHeight="1">
      <c r="A76" s="99"/>
      <c r="B76" s="160"/>
      <c r="C76" s="160"/>
      <c r="D76" s="160"/>
      <c r="E76" s="75"/>
    </row>
    <row r="77" spans="1:5" s="11" customFormat="1" ht="15" customHeight="1">
      <c r="A77" s="99"/>
      <c r="B77" s="160"/>
      <c r="C77" s="160"/>
      <c r="D77" s="160"/>
      <c r="E77" s="75"/>
    </row>
    <row r="78" spans="1:5" s="11" customFormat="1" ht="15" customHeight="1">
      <c r="A78" s="99"/>
      <c r="B78" s="160"/>
      <c r="C78" s="160"/>
      <c r="D78" s="160"/>
      <c r="E78" s="75"/>
    </row>
    <row r="79" spans="1:5" s="11" customFormat="1" ht="15" customHeight="1">
      <c r="A79" s="99"/>
      <c r="B79" s="160"/>
      <c r="C79" s="160"/>
      <c r="D79" s="160"/>
      <c r="E79" s="75"/>
    </row>
    <row r="80" spans="1:5" s="11" customFormat="1" ht="15" customHeight="1">
      <c r="A80" s="99"/>
      <c r="B80" s="160"/>
      <c r="C80" s="160"/>
      <c r="D80" s="160"/>
      <c r="E80" s="75"/>
    </row>
    <row r="81" spans="1:5" s="11" customFormat="1" ht="15" customHeight="1">
      <c r="A81" s="99"/>
      <c r="B81" s="160"/>
      <c r="C81" s="160"/>
      <c r="D81" s="160"/>
      <c r="E81" s="75"/>
    </row>
    <row r="82" spans="1:5" s="11" customFormat="1" ht="15" customHeight="1">
      <c r="A82" s="99"/>
      <c r="B82" s="160"/>
      <c r="C82" s="160"/>
      <c r="D82" s="160"/>
      <c r="E82" s="75"/>
    </row>
    <row r="83" spans="1:5" s="11" customFormat="1" ht="15" customHeight="1">
      <c r="A83" s="99"/>
      <c r="B83" s="160"/>
      <c r="C83" s="160"/>
      <c r="D83" s="160"/>
      <c r="E83" s="75"/>
    </row>
    <row r="84" spans="1:5" s="11" customFormat="1" ht="15" customHeight="1">
      <c r="A84" s="99"/>
      <c r="B84" s="160"/>
      <c r="C84" s="160"/>
      <c r="D84" s="160"/>
      <c r="E84" s="75"/>
    </row>
    <row r="85" spans="1:5" s="11" customFormat="1" ht="15" customHeight="1">
      <c r="A85" s="99"/>
      <c r="B85" s="160"/>
      <c r="C85" s="160"/>
      <c r="D85" s="160"/>
      <c r="E85" s="75"/>
    </row>
    <row r="86" spans="1:5" s="11" customFormat="1" ht="15" customHeight="1">
      <c r="A86" s="99"/>
      <c r="B86" s="160"/>
      <c r="C86" s="160"/>
      <c r="D86" s="160"/>
      <c r="E86" s="75"/>
    </row>
    <row r="87" spans="1:5" s="11" customFormat="1" ht="15" customHeight="1">
      <c r="A87" s="99"/>
      <c r="B87" s="160"/>
      <c r="C87" s="75"/>
      <c r="D87" s="75"/>
      <c r="E87" s="75"/>
    </row>
    <row r="88" spans="1:5" s="11" customFormat="1" ht="15" customHeight="1">
      <c r="A88" s="99"/>
      <c r="B88" s="160"/>
      <c r="C88" s="75"/>
      <c r="D88" s="75"/>
      <c r="E88" s="75"/>
    </row>
    <row r="89" spans="1:5" s="11" customFormat="1" ht="15" customHeight="1">
      <c r="A89" s="99"/>
      <c r="B89" s="160"/>
      <c r="C89" s="75"/>
      <c r="D89" s="75"/>
      <c r="E89" s="75"/>
    </row>
    <row r="90" spans="1:5" s="11" customFormat="1" ht="15" customHeight="1">
      <c r="A90" s="99"/>
      <c r="B90" s="75"/>
      <c r="C90" s="75"/>
      <c r="D90" s="75"/>
      <c r="E90" s="75"/>
    </row>
    <row r="91" spans="1:5" s="11" customFormat="1" ht="15" customHeight="1">
      <c r="A91" s="99"/>
      <c r="B91" s="75"/>
      <c r="C91" s="75"/>
      <c r="D91" s="75"/>
      <c r="E91" s="75"/>
    </row>
    <row r="92" spans="1:5" s="11" customFormat="1" ht="15" customHeight="1">
      <c r="A92" s="99"/>
      <c r="B92" s="75"/>
      <c r="C92" s="75"/>
      <c r="D92" s="75"/>
      <c r="E92" s="75"/>
    </row>
    <row r="93" spans="1:5" s="11" customFormat="1" ht="15" customHeight="1">
      <c r="A93" s="99"/>
      <c r="B93" s="75"/>
      <c r="C93" s="75"/>
      <c r="D93" s="75"/>
      <c r="E93" s="75"/>
    </row>
    <row r="94" spans="1:5" s="11" customFormat="1" ht="15" customHeight="1">
      <c r="A94" s="99"/>
      <c r="B94" s="75"/>
      <c r="C94" s="75"/>
      <c r="D94" s="75"/>
      <c r="E94" s="75"/>
    </row>
    <row r="95" spans="1:5" s="11" customFormat="1" ht="15" customHeight="1">
      <c r="A95" s="99"/>
      <c r="B95" s="75"/>
      <c r="C95" s="75"/>
      <c r="D95" s="75"/>
      <c r="E95" s="75"/>
    </row>
    <row r="96" spans="1:5" s="11" customFormat="1" ht="15" customHeight="1">
      <c r="A96" s="99"/>
      <c r="B96" s="75"/>
      <c r="C96" s="75"/>
      <c r="D96" s="75"/>
      <c r="E96" s="75"/>
    </row>
    <row r="97" spans="1:5" s="11" customFormat="1" ht="15" customHeight="1">
      <c r="A97" s="99"/>
      <c r="B97" s="75"/>
      <c r="C97" s="75"/>
      <c r="D97" s="75"/>
      <c r="E97" s="75"/>
    </row>
    <row r="98" spans="1:5" s="11" customFormat="1" ht="15" customHeight="1">
      <c r="A98" s="99"/>
      <c r="B98" s="75"/>
      <c r="C98" s="75"/>
      <c r="D98" s="75"/>
      <c r="E98" s="75"/>
    </row>
    <row r="99" spans="1:5" s="11" customFormat="1" ht="15" customHeight="1">
      <c r="A99" s="99"/>
      <c r="B99" s="75"/>
      <c r="C99" s="75"/>
      <c r="D99" s="75"/>
      <c r="E99" s="75"/>
    </row>
    <row r="100" spans="1:5" s="11" customFormat="1" ht="15" customHeight="1">
      <c r="A100" s="99"/>
      <c r="B100" s="75"/>
      <c r="C100" s="75"/>
      <c r="D100" s="75"/>
      <c r="E100" s="75"/>
    </row>
    <row r="101" spans="1:5" s="11" customFormat="1" ht="15" customHeight="1">
      <c r="A101" s="99"/>
      <c r="B101" s="75"/>
      <c r="C101" s="75"/>
      <c r="D101" s="75"/>
      <c r="E101" s="75"/>
    </row>
    <row r="102" spans="1:5" s="11" customFormat="1" ht="15" customHeight="1">
      <c r="A102" s="99"/>
      <c r="B102" s="75"/>
      <c r="C102" s="75"/>
      <c r="D102" s="75"/>
      <c r="E102" s="75"/>
    </row>
    <row r="103" spans="1:5" s="11" customFormat="1" ht="15" customHeight="1">
      <c r="A103" s="99"/>
      <c r="B103" s="75"/>
      <c r="C103" s="75"/>
      <c r="D103" s="75"/>
      <c r="E103" s="75"/>
    </row>
    <row r="104" spans="1:5" s="11" customFormat="1" ht="15" customHeight="1">
      <c r="A104" s="99"/>
      <c r="B104" s="75"/>
      <c r="C104" s="75"/>
      <c r="D104" s="75"/>
      <c r="E104" s="75"/>
    </row>
    <row r="105" spans="1:5" s="11" customFormat="1" ht="15" customHeight="1">
      <c r="A105" s="99"/>
      <c r="B105" s="75"/>
      <c r="C105" s="75"/>
      <c r="D105" s="75"/>
      <c r="E105" s="75"/>
    </row>
    <row r="106" spans="1:5" s="11" customFormat="1" ht="15" customHeight="1">
      <c r="A106" s="99"/>
      <c r="B106" s="75"/>
      <c r="C106" s="75"/>
      <c r="D106" s="75"/>
      <c r="E106" s="75"/>
    </row>
    <row r="107" spans="1:5" s="11" customFormat="1" ht="15" customHeight="1">
      <c r="A107" s="99"/>
      <c r="B107" s="75"/>
      <c r="C107" s="75"/>
      <c r="D107" s="75"/>
      <c r="E107" s="75"/>
    </row>
    <row r="108" spans="1:5" s="11" customFormat="1" ht="15" customHeight="1">
      <c r="A108" s="99"/>
      <c r="B108" s="75"/>
      <c r="C108" s="75"/>
      <c r="D108" s="75"/>
      <c r="E108" s="75"/>
    </row>
    <row r="109" spans="1:5" s="11" customFormat="1" ht="15" customHeight="1">
      <c r="A109" s="99"/>
      <c r="B109" s="75"/>
      <c r="C109" s="75"/>
      <c r="D109" s="75"/>
      <c r="E109" s="75"/>
    </row>
    <row r="110" spans="1:5" s="11" customFormat="1" ht="15" customHeight="1">
      <c r="A110" s="99"/>
      <c r="B110" s="75"/>
      <c r="C110" s="75"/>
      <c r="D110" s="75"/>
      <c r="E110" s="75"/>
    </row>
    <row r="111" spans="1:5" s="11" customFormat="1" ht="15" customHeight="1">
      <c r="A111" s="99"/>
      <c r="B111" s="75"/>
      <c r="C111" s="75"/>
      <c r="D111" s="75"/>
      <c r="E111" s="75"/>
    </row>
    <row r="112" spans="1:5" s="11" customFormat="1" ht="15" customHeight="1">
      <c r="A112" s="99"/>
      <c r="B112" s="75"/>
      <c r="C112" s="75"/>
      <c r="D112" s="75"/>
      <c r="E112" s="75"/>
    </row>
    <row r="113" spans="1:5" s="11" customFormat="1" ht="15" customHeight="1">
      <c r="A113" s="99"/>
      <c r="B113" s="75"/>
      <c r="C113" s="75"/>
      <c r="D113" s="75"/>
      <c r="E113" s="75"/>
    </row>
    <row r="114" spans="1:5" s="11" customFormat="1" ht="15" customHeight="1">
      <c r="A114" s="99"/>
      <c r="B114" s="75"/>
      <c r="C114" s="75"/>
      <c r="D114" s="75"/>
      <c r="E114" s="75"/>
    </row>
    <row r="115" spans="1:5" s="11" customFormat="1" ht="15" customHeight="1">
      <c r="A115" s="99"/>
      <c r="B115" s="75"/>
      <c r="C115" s="75"/>
      <c r="D115" s="75"/>
      <c r="E115" s="75"/>
    </row>
    <row r="116" spans="1:5" s="11" customFormat="1" ht="15" customHeight="1">
      <c r="A116" s="99"/>
      <c r="B116" s="75"/>
      <c r="C116" s="75"/>
      <c r="D116" s="75"/>
      <c r="E116" s="75"/>
    </row>
    <row r="117" spans="1:5" s="11" customFormat="1" ht="15" customHeight="1">
      <c r="A117" s="99"/>
      <c r="B117" s="75"/>
      <c r="C117" s="75"/>
      <c r="D117" s="75"/>
      <c r="E117" s="75"/>
    </row>
    <row r="118" spans="1:5" s="11" customFormat="1" ht="15" customHeight="1">
      <c r="A118" s="99"/>
      <c r="B118" s="75"/>
      <c r="C118" s="75"/>
      <c r="D118" s="75"/>
      <c r="E118" s="75"/>
    </row>
    <row r="119" spans="1:5" s="11" customFormat="1" ht="15" customHeight="1">
      <c r="A119" s="183"/>
      <c r="B119" s="75"/>
      <c r="C119" s="75"/>
      <c r="D119" s="75"/>
      <c r="E119" s="75"/>
    </row>
    <row r="120" spans="1:5" s="11" customFormat="1" ht="15" customHeight="1">
      <c r="A120" s="183"/>
      <c r="B120" s="75"/>
      <c r="C120" s="75"/>
      <c r="D120" s="75"/>
      <c r="E120" s="75"/>
    </row>
    <row r="121" spans="1:5" s="11" customFormat="1" ht="15" customHeight="1">
      <c r="A121" s="183"/>
      <c r="B121" s="75"/>
      <c r="C121" s="75"/>
      <c r="D121" s="75"/>
      <c r="E121" s="75"/>
    </row>
    <row r="122" spans="1:5" s="11" customFormat="1" ht="15" customHeight="1">
      <c r="A122" s="183"/>
      <c r="B122" s="75"/>
      <c r="C122" s="75"/>
      <c r="D122" s="75"/>
      <c r="E122" s="75"/>
    </row>
    <row r="123" spans="1:5" s="11" customFormat="1" ht="15" customHeight="1">
      <c r="A123" s="183"/>
      <c r="B123" s="75"/>
      <c r="C123" s="75"/>
      <c r="D123" s="75"/>
      <c r="E123" s="75"/>
    </row>
    <row r="124" spans="1:5" s="11" customFormat="1" ht="15" customHeight="1">
      <c r="A124" s="183"/>
      <c r="B124" s="75"/>
      <c r="C124" s="75"/>
      <c r="D124" s="75"/>
      <c r="E124" s="75"/>
    </row>
    <row r="125" spans="1:5" s="11" customFormat="1" ht="15" customHeight="1">
      <c r="A125" s="183"/>
      <c r="B125" s="75"/>
      <c r="C125" s="75"/>
      <c r="D125" s="75"/>
      <c r="E125" s="75"/>
    </row>
    <row r="126" ht="15" customHeight="1">
      <c r="A126" s="184"/>
    </row>
    <row r="127" spans="1:5" ht="15" customHeight="1">
      <c r="A127" s="184"/>
      <c r="B127" s="45"/>
      <c r="C127" s="45"/>
      <c r="D127" s="45"/>
      <c r="E127" s="45"/>
    </row>
    <row r="128" spans="1:5" ht="15" customHeight="1">
      <c r="A128" s="184"/>
      <c r="B128" s="45"/>
      <c r="C128" s="45"/>
      <c r="D128" s="45"/>
      <c r="E128" s="45"/>
    </row>
    <row r="129" spans="1:5" ht="15" customHeight="1">
      <c r="A129" s="184"/>
      <c r="B129" s="45"/>
      <c r="C129" s="45"/>
      <c r="D129" s="45"/>
      <c r="E129" s="45"/>
    </row>
    <row r="130" spans="1:5" ht="15" customHeight="1">
      <c r="A130" s="184"/>
      <c r="B130" s="45"/>
      <c r="C130" s="45"/>
      <c r="D130" s="45"/>
      <c r="E130" s="45"/>
    </row>
    <row r="131" spans="1:5" ht="15" customHeight="1">
      <c r="A131" s="184"/>
      <c r="B131" s="45"/>
      <c r="C131" s="45"/>
      <c r="D131" s="45"/>
      <c r="E131" s="45"/>
    </row>
    <row r="132" spans="1:5" ht="15" customHeight="1">
      <c r="A132" s="184"/>
      <c r="B132" s="45"/>
      <c r="C132" s="45"/>
      <c r="D132" s="45"/>
      <c r="E132" s="45"/>
    </row>
    <row r="133" spans="1:5" ht="15" customHeight="1">
      <c r="A133" s="184"/>
      <c r="B133" s="45"/>
      <c r="C133" s="45"/>
      <c r="D133" s="45"/>
      <c r="E133" s="45"/>
    </row>
    <row r="134" spans="1:5" ht="15" customHeight="1">
      <c r="A134" s="184"/>
      <c r="B134" s="45"/>
      <c r="C134" s="45"/>
      <c r="D134" s="45"/>
      <c r="E134" s="45"/>
    </row>
    <row r="135" spans="1:5" ht="15" customHeight="1">
      <c r="A135" s="184"/>
      <c r="B135" s="45"/>
      <c r="C135" s="45"/>
      <c r="D135" s="45"/>
      <c r="E135" s="45"/>
    </row>
    <row r="136" spans="1:5" ht="15" customHeight="1">
      <c r="A136" s="184"/>
      <c r="B136" s="45"/>
      <c r="C136" s="45"/>
      <c r="D136" s="45"/>
      <c r="E136" s="45"/>
    </row>
    <row r="137" spans="1:5" ht="15" customHeight="1">
      <c r="A137" s="184"/>
      <c r="B137" s="45"/>
      <c r="C137" s="45"/>
      <c r="D137" s="45"/>
      <c r="E137" s="45"/>
    </row>
    <row r="138" spans="1:5" ht="15" customHeight="1">
      <c r="A138" s="184"/>
      <c r="B138" s="45"/>
      <c r="C138" s="45"/>
      <c r="D138" s="45"/>
      <c r="E138" s="45"/>
    </row>
    <row r="139" spans="1:5" ht="15" customHeight="1">
      <c r="A139" s="184"/>
      <c r="B139" s="45"/>
      <c r="C139" s="45"/>
      <c r="D139" s="45"/>
      <c r="E139" s="45"/>
    </row>
    <row r="140" spans="1:5" ht="15" customHeight="1">
      <c r="A140" s="184"/>
      <c r="B140" s="45"/>
      <c r="C140" s="45"/>
      <c r="D140" s="45"/>
      <c r="E140" s="45"/>
    </row>
    <row r="141" spans="1:5" ht="15" customHeight="1">
      <c r="A141" s="184"/>
      <c r="B141" s="45"/>
      <c r="C141" s="45"/>
      <c r="D141" s="45"/>
      <c r="E141" s="45"/>
    </row>
    <row r="142" spans="1:5" ht="15" customHeight="1">
      <c r="A142" s="184"/>
      <c r="B142" s="45"/>
      <c r="C142" s="45"/>
      <c r="D142" s="45"/>
      <c r="E142" s="45"/>
    </row>
    <row r="143" spans="1:5" ht="15" customHeight="1">
      <c r="A143" s="184"/>
      <c r="B143" s="45"/>
      <c r="C143" s="45"/>
      <c r="D143" s="45"/>
      <c r="E143" s="45"/>
    </row>
    <row r="144" spans="1:5" ht="15" customHeight="1">
      <c r="A144" s="184"/>
      <c r="B144" s="45"/>
      <c r="C144" s="45"/>
      <c r="D144" s="45"/>
      <c r="E144" s="45"/>
    </row>
    <row r="145" spans="1:5" ht="15" customHeight="1">
      <c r="A145" s="184"/>
      <c r="B145" s="45"/>
      <c r="C145" s="45"/>
      <c r="D145" s="45"/>
      <c r="E145" s="45"/>
    </row>
    <row r="146" spans="1:5" ht="15" customHeight="1">
      <c r="A146" s="184"/>
      <c r="B146" s="45"/>
      <c r="C146" s="45"/>
      <c r="D146" s="45"/>
      <c r="E146" s="45"/>
    </row>
    <row r="147" spans="1:5" ht="15" customHeight="1">
      <c r="A147" s="184"/>
      <c r="B147" s="45"/>
      <c r="C147" s="45"/>
      <c r="D147" s="45"/>
      <c r="E147" s="45"/>
    </row>
    <row r="148" spans="1:5" ht="15" customHeight="1">
      <c r="A148" s="184"/>
      <c r="B148" s="45"/>
      <c r="C148" s="45"/>
      <c r="D148" s="45"/>
      <c r="E148" s="45"/>
    </row>
    <row r="149" spans="1:5" ht="15" customHeight="1">
      <c r="A149" s="184"/>
      <c r="B149" s="45"/>
      <c r="C149" s="45"/>
      <c r="D149" s="45"/>
      <c r="E149" s="45"/>
    </row>
    <row r="150" spans="1:5" ht="15" customHeight="1">
      <c r="A150" s="184"/>
      <c r="B150" s="45"/>
      <c r="C150" s="45"/>
      <c r="D150" s="45"/>
      <c r="E150" s="45"/>
    </row>
    <row r="151" spans="1:5" ht="15" customHeight="1">
      <c r="A151" s="184"/>
      <c r="B151" s="45"/>
      <c r="C151" s="45"/>
      <c r="D151" s="45"/>
      <c r="E151" s="45"/>
    </row>
    <row r="152" spans="1:5" ht="15" customHeight="1">
      <c r="A152" s="184"/>
      <c r="B152" s="45"/>
      <c r="C152" s="45"/>
      <c r="D152" s="45"/>
      <c r="E152" s="45"/>
    </row>
    <row r="153" spans="1:5" ht="15" customHeight="1">
      <c r="A153" s="184"/>
      <c r="B153" s="45"/>
      <c r="C153" s="45"/>
      <c r="D153" s="45"/>
      <c r="E153" s="45"/>
    </row>
    <row r="154" spans="1:5" ht="15" customHeight="1">
      <c r="A154" s="184"/>
      <c r="B154" s="45"/>
      <c r="C154" s="45"/>
      <c r="D154" s="45"/>
      <c r="E154" s="45"/>
    </row>
    <row r="155" spans="1:5" ht="15" customHeight="1">
      <c r="A155" s="184"/>
      <c r="B155" s="45"/>
      <c r="C155" s="45"/>
      <c r="D155" s="45"/>
      <c r="E155" s="45"/>
    </row>
    <row r="156" spans="1:5" ht="15" customHeight="1">
      <c r="A156" s="184"/>
      <c r="B156" s="45"/>
      <c r="C156" s="45"/>
      <c r="D156" s="45"/>
      <c r="E156" s="45"/>
    </row>
    <row r="157" spans="1:5" ht="15" customHeight="1">
      <c r="A157" s="184"/>
      <c r="B157" s="45"/>
      <c r="C157" s="45"/>
      <c r="D157" s="45"/>
      <c r="E157" s="45"/>
    </row>
    <row r="158" spans="1:5" ht="15" customHeight="1">
      <c r="A158" s="184"/>
      <c r="B158" s="45"/>
      <c r="C158" s="45"/>
      <c r="D158" s="45"/>
      <c r="E158" s="45"/>
    </row>
    <row r="159" spans="1:5" ht="15" customHeight="1">
      <c r="A159" s="184"/>
      <c r="B159" s="45"/>
      <c r="C159" s="45"/>
      <c r="D159" s="45"/>
      <c r="E159" s="45"/>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F159"/>
  <sheetViews>
    <sheetView zoomScalePageLayoutView="0" workbookViewId="0" topLeftCell="A1">
      <selection activeCell="A1" sqref="A1:D1"/>
    </sheetView>
  </sheetViews>
  <sheetFormatPr defaultColWidth="15.7109375" defaultRowHeight="15" customHeight="1"/>
  <cols>
    <col min="1" max="1" width="60.7109375" style="45" customWidth="1"/>
    <col min="2" max="4" width="18.7109375" style="185" customWidth="1"/>
    <col min="5" max="5" width="15.7109375" style="185" customWidth="1"/>
    <col min="6" max="16384" width="15.7109375" style="45" customWidth="1"/>
  </cols>
  <sheetData>
    <row r="1" spans="1:5" s="135" customFormat="1" ht="30" customHeight="1">
      <c r="A1" s="131" t="s">
        <v>0</v>
      </c>
      <c r="B1" s="132"/>
      <c r="C1" s="132"/>
      <c r="D1" s="133"/>
      <c r="E1" s="134"/>
    </row>
    <row r="2" spans="1:5" s="86" customFormat="1" ht="15" customHeight="1">
      <c r="A2" s="136"/>
      <c r="B2" s="84"/>
      <c r="C2" s="84"/>
      <c r="D2" s="137"/>
      <c r="E2" s="138"/>
    </row>
    <row r="3" spans="1:5" s="86" customFormat="1" ht="15" customHeight="1">
      <c r="A3" s="139" t="s">
        <v>108</v>
      </c>
      <c r="B3" s="85"/>
      <c r="C3" s="85"/>
      <c r="D3" s="140"/>
      <c r="E3" s="138"/>
    </row>
    <row r="4" spans="1:5" s="86" customFormat="1" ht="15" customHeight="1">
      <c r="A4" s="139" t="s">
        <v>109</v>
      </c>
      <c r="B4" s="85"/>
      <c r="C4" s="85"/>
      <c r="D4" s="140"/>
      <c r="E4" s="138"/>
    </row>
    <row r="5" spans="1:5" s="86" customFormat="1" ht="15" customHeight="1">
      <c r="A5" s="139" t="s">
        <v>156</v>
      </c>
      <c r="B5" s="85"/>
      <c r="C5" s="85"/>
      <c r="D5" s="140"/>
      <c r="E5" s="138"/>
    </row>
    <row r="6" spans="1:5" s="86" customFormat="1" ht="15" customHeight="1">
      <c r="A6" s="141"/>
      <c r="B6" s="142"/>
      <c r="C6" s="142"/>
      <c r="D6" s="143"/>
      <c r="E6" s="138"/>
    </row>
    <row r="7" spans="1:5" s="11" customFormat="1" ht="15" customHeight="1">
      <c r="A7" s="144"/>
      <c r="B7" s="142"/>
      <c r="C7" s="142"/>
      <c r="D7" s="143"/>
      <c r="E7" s="75"/>
    </row>
    <row r="8" spans="1:5" s="11" customFormat="1" ht="15" customHeight="1">
      <c r="A8" s="145" t="s">
        <v>111</v>
      </c>
      <c r="B8" s="146" t="s">
        <v>112</v>
      </c>
      <c r="C8" s="147"/>
      <c r="D8" s="148"/>
      <c r="E8" s="75"/>
    </row>
    <row r="9" spans="1:5" s="11" customFormat="1" ht="15" customHeight="1">
      <c r="A9" s="145"/>
      <c r="B9" s="149" t="s">
        <v>42</v>
      </c>
      <c r="C9" s="150"/>
      <c r="D9" s="151"/>
      <c r="E9" s="75"/>
    </row>
    <row r="10" spans="1:5" s="11" customFormat="1" ht="15" customHeight="1">
      <c r="A10" s="152"/>
      <c r="B10" s="153" t="s">
        <v>66</v>
      </c>
      <c r="C10" s="154"/>
      <c r="D10" s="155"/>
      <c r="E10" s="75"/>
    </row>
    <row r="11" spans="1:5" s="11" customFormat="1" ht="15" customHeight="1">
      <c r="A11" s="156" t="s">
        <v>113</v>
      </c>
      <c r="B11" s="157"/>
      <c r="C11" s="24">
        <f>'Premiums YTD-8'!F12</f>
        <v>5653490</v>
      </c>
      <c r="D11" s="155"/>
      <c r="E11" s="75"/>
    </row>
    <row r="12" spans="1:5" s="11" customFormat="1" ht="15" customHeight="1">
      <c r="A12" s="156"/>
      <c r="B12" s="157"/>
      <c r="C12" s="25"/>
      <c r="D12" s="155"/>
      <c r="E12" s="75"/>
    </row>
    <row r="13" spans="1:5" s="11" customFormat="1" ht="15" customHeight="1">
      <c r="A13" s="158" t="s">
        <v>114</v>
      </c>
      <c r="B13" s="159">
        <f>'Premiums YTD-8'!F18</f>
        <v>2825718</v>
      </c>
      <c r="C13" s="160"/>
      <c r="D13" s="155"/>
      <c r="E13" s="75"/>
    </row>
    <row r="14" spans="1:5" s="11" customFormat="1" ht="15" customHeight="1">
      <c r="A14" s="158" t="s">
        <v>115</v>
      </c>
      <c r="B14" s="161">
        <f>'Premiums YTD-8'!F24</f>
        <v>3127920</v>
      </c>
      <c r="C14" s="160"/>
      <c r="D14" s="155"/>
      <c r="E14" s="75"/>
    </row>
    <row r="15" spans="1:5" s="11" customFormat="1" ht="15" customHeight="1">
      <c r="A15" s="158" t="s">
        <v>116</v>
      </c>
      <c r="B15" s="157"/>
      <c r="C15" s="162">
        <f>B14-B13</f>
        <v>302202</v>
      </c>
      <c r="D15" s="155"/>
      <c r="E15" s="75"/>
    </row>
    <row r="16" spans="1:5" s="11" customFormat="1" ht="15" customHeight="1">
      <c r="A16" s="156" t="s">
        <v>117</v>
      </c>
      <c r="B16" s="157"/>
      <c r="C16" s="160"/>
      <c r="D16" s="163">
        <f>C11+C15</f>
        <v>5955692</v>
      </c>
      <c r="E16" s="75"/>
    </row>
    <row r="17" spans="1:4" s="11" customFormat="1" ht="15" customHeight="1">
      <c r="A17" s="158" t="s">
        <v>118</v>
      </c>
      <c r="B17" s="157"/>
      <c r="C17" s="164">
        <f>'[1]Loss Expenses Paid YTD-16'!E30</f>
        <v>2803924</v>
      </c>
      <c r="D17" s="155"/>
    </row>
    <row r="18" spans="1:4" s="11" customFormat="1" ht="15" customHeight="1">
      <c r="A18" s="158" t="s">
        <v>119</v>
      </c>
      <c r="B18" s="157"/>
      <c r="C18" s="162">
        <f>-'[1]TB - Rounded'!J283</f>
        <v>147722</v>
      </c>
      <c r="D18" s="155"/>
    </row>
    <row r="19" spans="1:5" s="11" customFormat="1" ht="15" customHeight="1">
      <c r="A19" s="156" t="s">
        <v>120</v>
      </c>
      <c r="B19" s="157"/>
      <c r="C19" s="164">
        <f>C17-C18</f>
        <v>2656202</v>
      </c>
      <c r="D19" s="155"/>
      <c r="E19" s="75"/>
    </row>
    <row r="20" spans="1:5" s="11" customFormat="1" ht="15" customHeight="1">
      <c r="A20" s="158" t="s">
        <v>121</v>
      </c>
      <c r="B20" s="159">
        <f>'Losses Incurred YTD-10'!F18+'Losses Incurred YTD-10'!F24</f>
        <v>821395</v>
      </c>
      <c r="C20" s="160" t="s">
        <v>66</v>
      </c>
      <c r="D20" s="155"/>
      <c r="E20" s="75"/>
    </row>
    <row r="21" spans="1:5" s="11" customFormat="1" ht="15" customHeight="1">
      <c r="A21" s="158" t="s">
        <v>122</v>
      </c>
      <c r="B21" s="161">
        <f>'Losses Incurred YTD-10'!F31</f>
        <v>1254013</v>
      </c>
      <c r="C21" s="160"/>
      <c r="D21" s="155"/>
      <c r="E21" s="75"/>
    </row>
    <row r="22" spans="1:5" s="11" customFormat="1" ht="15" customHeight="1">
      <c r="A22" s="158" t="s">
        <v>123</v>
      </c>
      <c r="B22" s="165"/>
      <c r="C22" s="166">
        <f>B20-B21</f>
        <v>-432618</v>
      </c>
      <c r="D22" s="155"/>
      <c r="E22" s="75"/>
    </row>
    <row r="23" spans="1:5" s="11" customFormat="1" ht="15" customHeight="1">
      <c r="A23" s="156" t="s">
        <v>124</v>
      </c>
      <c r="B23" s="157"/>
      <c r="C23" s="160"/>
      <c r="D23" s="167">
        <f>C19+C22</f>
        <v>2223584</v>
      </c>
      <c r="E23" s="160"/>
    </row>
    <row r="24" spans="1:5" s="11" customFormat="1" ht="15" customHeight="1">
      <c r="A24" s="158" t="s">
        <v>125</v>
      </c>
      <c r="B24" s="157"/>
      <c r="C24" s="164">
        <f>'[1]Loss Expenses Paid YTD-16'!C30</f>
        <v>311432</v>
      </c>
      <c r="D24" s="155"/>
      <c r="E24" s="168"/>
    </row>
    <row r="25" spans="1:5" s="11" customFormat="1" ht="15" customHeight="1">
      <c r="A25" s="158" t="s">
        <v>126</v>
      </c>
      <c r="B25" s="157"/>
      <c r="C25" s="162">
        <f>'[1]Loss Expenses Paid YTD-16'!I30</f>
        <v>174459</v>
      </c>
      <c r="D25" s="155"/>
      <c r="E25" s="168"/>
    </row>
    <row r="26" spans="1:5" s="11" customFormat="1" ht="15" customHeight="1">
      <c r="A26" s="156" t="s">
        <v>127</v>
      </c>
      <c r="B26" s="157"/>
      <c r="C26" s="164">
        <f>C24+C25</f>
        <v>485891</v>
      </c>
      <c r="D26" s="155"/>
      <c r="E26" s="160"/>
    </row>
    <row r="27" spans="1:5" s="11" customFormat="1" ht="15" customHeight="1">
      <c r="A27" s="158" t="s">
        <v>128</v>
      </c>
      <c r="B27" s="159">
        <f>'Loss Expenses YTD-12'!F18</f>
        <v>256062</v>
      </c>
      <c r="C27" s="160"/>
      <c r="D27" s="155"/>
      <c r="E27" s="168"/>
    </row>
    <row r="28" spans="1:5" s="11" customFormat="1" ht="15" customHeight="1">
      <c r="A28" s="158" t="s">
        <v>129</v>
      </c>
      <c r="B28" s="161">
        <f>'Loss Expenses YTD-12'!F24</f>
        <v>323369</v>
      </c>
      <c r="C28" s="160"/>
      <c r="D28" s="155"/>
      <c r="E28" s="160"/>
    </row>
    <row r="29" spans="1:5" s="11" customFormat="1" ht="15" customHeight="1">
      <c r="A29" s="158" t="s">
        <v>130</v>
      </c>
      <c r="B29" s="157"/>
      <c r="C29" s="166">
        <f>B27-B28</f>
        <v>-67307</v>
      </c>
      <c r="D29" s="155"/>
      <c r="E29" s="168"/>
    </row>
    <row r="30" spans="1:5" s="11" customFormat="1" ht="15" customHeight="1">
      <c r="A30" s="156" t="s">
        <v>131</v>
      </c>
      <c r="B30" s="157"/>
      <c r="C30" s="160"/>
      <c r="D30" s="176">
        <f>C26+C29</f>
        <v>418584</v>
      </c>
      <c r="E30" s="160"/>
    </row>
    <row r="31" spans="1:5" s="11" customFormat="1" ht="15" customHeight="1">
      <c r="A31" s="156" t="s">
        <v>132</v>
      </c>
      <c r="B31" s="157"/>
      <c r="C31" s="160"/>
      <c r="D31" s="171">
        <f>D23+D30</f>
        <v>2642168</v>
      </c>
      <c r="E31" s="160"/>
    </row>
    <row r="32" spans="1:5" s="11" customFormat="1" ht="15" customHeight="1">
      <c r="A32" s="158" t="s">
        <v>133</v>
      </c>
      <c r="B32" s="157"/>
      <c r="C32" s="164">
        <f>10500+10500+8258-1759+8258-1425</f>
        <v>34332</v>
      </c>
      <c r="D32" s="155"/>
      <c r="E32" s="168"/>
    </row>
    <row r="33" spans="1:5" s="11" customFormat="1" ht="15" customHeight="1">
      <c r="A33" s="158" t="s">
        <v>134</v>
      </c>
      <c r="B33" s="159">
        <f>-'[1]TB - Rounded'!J126</f>
        <v>118598</v>
      </c>
      <c r="C33" s="160"/>
      <c r="D33" s="155"/>
      <c r="E33" s="75"/>
    </row>
    <row r="34" spans="1:5" s="11" customFormat="1" ht="15" customHeight="1">
      <c r="A34" s="158" t="s">
        <v>135</v>
      </c>
      <c r="B34" s="161">
        <v>120274</v>
      </c>
      <c r="C34" s="160"/>
      <c r="D34" s="155"/>
      <c r="E34" s="75"/>
    </row>
    <row r="35" spans="1:5" s="11" customFormat="1" ht="15" customHeight="1">
      <c r="A35" s="158" t="s">
        <v>136</v>
      </c>
      <c r="B35" s="157"/>
      <c r="C35" s="166">
        <f>B33-B34</f>
        <v>-1676</v>
      </c>
      <c r="D35" s="155"/>
      <c r="E35" s="75"/>
    </row>
    <row r="36" spans="1:5" s="11" customFormat="1" ht="15" customHeight="1">
      <c r="A36" s="156" t="s">
        <v>137</v>
      </c>
      <c r="B36" s="157"/>
      <c r="C36" s="160" t="s">
        <v>66</v>
      </c>
      <c r="D36" s="186">
        <f>C32+C35</f>
        <v>32656</v>
      </c>
      <c r="E36" s="75"/>
    </row>
    <row r="37" spans="1:5" s="11" customFormat="1" ht="15" customHeight="1">
      <c r="A37" s="158" t="s">
        <v>138</v>
      </c>
      <c r="B37" s="157"/>
      <c r="C37" s="164">
        <f>'[1]TB - Rounded'!J371</f>
        <v>460639</v>
      </c>
      <c r="D37" s="155"/>
      <c r="E37" s="75"/>
    </row>
    <row r="38" spans="1:5" s="11" customFormat="1" ht="15" customHeight="1">
      <c r="A38" s="158" t="s">
        <v>139</v>
      </c>
      <c r="B38" s="157"/>
      <c r="C38" s="164">
        <f>'[1]TB - Rounded'!J381</f>
        <v>75746</v>
      </c>
      <c r="D38" s="155"/>
      <c r="E38" s="172"/>
    </row>
    <row r="39" spans="1:6" s="11" customFormat="1" ht="15" customHeight="1">
      <c r="A39" s="158" t="s">
        <v>140</v>
      </c>
      <c r="B39" s="157"/>
      <c r="C39" s="162">
        <f>'[1]TB - Rounded'!J602-C43+2</f>
        <v>1627252</v>
      </c>
      <c r="D39" s="155"/>
      <c r="E39" s="172"/>
      <c r="F39" s="75"/>
    </row>
    <row r="40" spans="1:6" s="11" customFormat="1" ht="15" customHeight="1">
      <c r="A40" s="156" t="s">
        <v>141</v>
      </c>
      <c r="B40" s="157"/>
      <c r="C40" s="164">
        <f>SUM(C37:C39)</f>
        <v>2163637</v>
      </c>
      <c r="D40" s="155"/>
      <c r="E40" s="172"/>
      <c r="F40" s="75"/>
    </row>
    <row r="41" spans="1:5" s="11" customFormat="1" ht="15" customHeight="1">
      <c r="A41" s="158" t="s">
        <v>134</v>
      </c>
      <c r="B41" s="159">
        <f>-'[1]TB - Rounded'!J143</f>
        <v>132973</v>
      </c>
      <c r="C41" s="160"/>
      <c r="D41" s="155"/>
      <c r="E41" s="172"/>
    </row>
    <row r="42" spans="1:5" s="11" customFormat="1" ht="15" customHeight="1">
      <c r="A42" s="158" t="s">
        <v>135</v>
      </c>
      <c r="B42" s="161">
        <v>130700</v>
      </c>
      <c r="C42" s="160" t="s">
        <v>66</v>
      </c>
      <c r="D42" s="155"/>
      <c r="E42" s="75"/>
    </row>
    <row r="43" spans="1:5" s="11" customFormat="1" ht="15" customHeight="1">
      <c r="A43" s="158" t="s">
        <v>142</v>
      </c>
      <c r="B43" s="157"/>
      <c r="C43" s="166">
        <f>+B41-B42</f>
        <v>2273</v>
      </c>
      <c r="D43" s="155"/>
      <c r="E43" s="75"/>
    </row>
    <row r="44" spans="1:6" s="11" customFormat="1" ht="15" customHeight="1">
      <c r="A44" s="156" t="s">
        <v>143</v>
      </c>
      <c r="B44" s="157"/>
      <c r="C44" s="160"/>
      <c r="D44" s="176">
        <f>SUM(C40:C43)</f>
        <v>2165910</v>
      </c>
      <c r="E44" s="75"/>
      <c r="F44" s="75"/>
    </row>
    <row r="45" spans="1:6" s="11" customFormat="1" ht="15" customHeight="1">
      <c r="A45" s="156" t="s">
        <v>144</v>
      </c>
      <c r="B45" s="157"/>
      <c r="C45" s="160"/>
      <c r="D45" s="176">
        <f>SUM(D36:D44)</f>
        <v>2198566</v>
      </c>
      <c r="E45" s="75"/>
      <c r="F45" s="173"/>
    </row>
    <row r="46" spans="1:6" s="11" customFormat="1" ht="15" customHeight="1">
      <c r="A46" s="156" t="s">
        <v>145</v>
      </c>
      <c r="B46" s="157"/>
      <c r="C46" s="160"/>
      <c r="D46" s="174">
        <f>+D31+D45</f>
        <v>4840734</v>
      </c>
      <c r="E46" s="75"/>
      <c r="F46" s="173"/>
    </row>
    <row r="47" spans="1:6" s="11" customFormat="1" ht="15" customHeight="1">
      <c r="A47" s="156" t="s">
        <v>146</v>
      </c>
      <c r="B47" s="157"/>
      <c r="C47" s="160"/>
      <c r="D47" s="171">
        <f>D16-D31-D45</f>
        <v>1114958</v>
      </c>
      <c r="E47" s="175"/>
      <c r="F47" s="75"/>
    </row>
    <row r="48" spans="1:4" s="11" customFormat="1" ht="15" customHeight="1">
      <c r="A48" s="158" t="s">
        <v>147</v>
      </c>
      <c r="B48" s="157"/>
      <c r="C48" s="164">
        <f>-'[1]TB - Rounded'!J255-C51</f>
        <v>78840</v>
      </c>
      <c r="D48" s="155"/>
    </row>
    <row r="49" spans="1:5" s="11" customFormat="1" ht="15" customHeight="1">
      <c r="A49" s="158" t="s">
        <v>148</v>
      </c>
      <c r="B49" s="159">
        <f>'[1]TB - Rounded'!J38</f>
        <v>12449</v>
      </c>
      <c r="C49" s="160"/>
      <c r="D49" s="155"/>
      <c r="E49" s="75"/>
    </row>
    <row r="50" spans="1:5" s="11" customFormat="1" ht="15" customHeight="1">
      <c r="A50" s="158" t="s">
        <v>149</v>
      </c>
      <c r="B50" s="161">
        <v>27361</v>
      </c>
      <c r="C50" s="160"/>
      <c r="D50" s="155"/>
      <c r="E50" s="75"/>
    </row>
    <row r="51" spans="1:5" s="11" customFormat="1" ht="15" customHeight="1">
      <c r="A51" s="158" t="s">
        <v>150</v>
      </c>
      <c r="B51" s="157"/>
      <c r="C51" s="166">
        <f>B49-B50</f>
        <v>-14912</v>
      </c>
      <c r="D51" s="155"/>
      <c r="E51" s="75"/>
    </row>
    <row r="52" spans="1:5" s="11" customFormat="1" ht="15" customHeight="1">
      <c r="A52" s="156" t="s">
        <v>151</v>
      </c>
      <c r="B52" s="157"/>
      <c r="C52" s="160"/>
      <c r="D52" s="176">
        <f>C48+C51</f>
        <v>63928</v>
      </c>
      <c r="E52" s="75"/>
    </row>
    <row r="53" spans="1:5" s="11" customFormat="1" ht="15" customHeight="1">
      <c r="A53" s="158" t="s">
        <v>152</v>
      </c>
      <c r="B53" s="157"/>
      <c r="C53" s="160"/>
      <c r="D53" s="170">
        <f>-'[1]TB - Rounded'!J262</f>
        <v>31992</v>
      </c>
      <c r="E53" s="75"/>
    </row>
    <row r="54" spans="1:5" s="11" customFormat="1" ht="15" customHeight="1">
      <c r="A54" s="156" t="s">
        <v>153</v>
      </c>
      <c r="B54" s="157"/>
      <c r="C54" s="160"/>
      <c r="D54" s="176">
        <f>SUM(D52:D53)</f>
        <v>95920</v>
      </c>
      <c r="E54" s="75"/>
    </row>
    <row r="55" spans="1:5" s="11" customFormat="1" ht="15" customHeight="1">
      <c r="A55" s="177" t="s">
        <v>154</v>
      </c>
      <c r="B55" s="157"/>
      <c r="C55" s="160"/>
      <c r="D55" s="176">
        <f>-'[1]TB - Rounded'!J265</f>
        <v>9490</v>
      </c>
      <c r="E55" s="75"/>
    </row>
    <row r="56" spans="1:6" s="11" customFormat="1" ht="15" customHeight="1">
      <c r="A56" s="178" t="s">
        <v>155</v>
      </c>
      <c r="B56" s="179"/>
      <c r="C56" s="180"/>
      <c r="D56" s="174">
        <f>D47+D54+D55</f>
        <v>1220368</v>
      </c>
      <c r="E56" s="175"/>
      <c r="F56" s="23"/>
    </row>
    <row r="57" spans="1:5" s="11" customFormat="1" ht="15" customHeight="1">
      <c r="A57" s="99"/>
      <c r="B57" s="160"/>
      <c r="C57" s="160"/>
      <c r="D57" s="160"/>
      <c r="E57" s="75"/>
    </row>
    <row r="58" spans="1:5" s="11" customFormat="1" ht="15" customHeight="1">
      <c r="A58" s="99"/>
      <c r="B58" s="160"/>
      <c r="C58" s="160"/>
      <c r="D58" s="160"/>
      <c r="E58" s="75"/>
    </row>
    <row r="59" spans="1:5" s="11" customFormat="1" ht="15" customHeight="1">
      <c r="A59" s="99"/>
      <c r="B59" s="160"/>
      <c r="C59" s="160"/>
      <c r="D59" s="160"/>
      <c r="E59" s="75"/>
    </row>
    <row r="60" spans="1:5" s="11" customFormat="1" ht="15" customHeight="1">
      <c r="A60" s="99"/>
      <c r="B60" s="160"/>
      <c r="C60" s="160"/>
      <c r="D60" s="160"/>
      <c r="E60" s="75"/>
    </row>
    <row r="61" spans="1:5" s="11" customFormat="1" ht="15" customHeight="1">
      <c r="A61" s="99"/>
      <c r="B61" s="160"/>
      <c r="C61" s="160"/>
      <c r="D61" s="160"/>
      <c r="E61" s="75"/>
    </row>
    <row r="62" spans="1:5" s="11" customFormat="1" ht="15" customHeight="1">
      <c r="A62" s="99"/>
      <c r="B62" s="182"/>
      <c r="C62" s="160"/>
      <c r="D62" s="160"/>
      <c r="E62" s="75"/>
    </row>
    <row r="63" spans="1:5" s="11" customFormat="1" ht="15" customHeight="1">
      <c r="A63" s="99"/>
      <c r="B63" s="182"/>
      <c r="C63" s="160"/>
      <c r="D63" s="160"/>
      <c r="E63" s="75"/>
    </row>
    <row r="64" spans="1:5" s="11" customFormat="1" ht="15" customHeight="1">
      <c r="A64" s="99"/>
      <c r="B64" s="182"/>
      <c r="C64" s="160"/>
      <c r="D64" s="160"/>
      <c r="E64" s="75"/>
    </row>
    <row r="65" spans="1:5" s="11" customFormat="1" ht="15" customHeight="1">
      <c r="A65" s="99"/>
      <c r="B65" s="182"/>
      <c r="C65" s="168"/>
      <c r="D65" s="160"/>
      <c r="E65" s="75"/>
    </row>
    <row r="66" spans="1:5" s="11" customFormat="1" ht="15" customHeight="1">
      <c r="A66" s="99"/>
      <c r="B66" s="182"/>
      <c r="C66" s="160"/>
      <c r="D66" s="160"/>
      <c r="E66" s="75"/>
    </row>
    <row r="67" spans="2:5" s="11" customFormat="1" ht="15" customHeight="1">
      <c r="B67" s="182"/>
      <c r="C67" s="160"/>
      <c r="D67" s="160"/>
      <c r="E67" s="75"/>
    </row>
    <row r="68" spans="1:5" s="11" customFormat="1" ht="15" customHeight="1">
      <c r="A68" s="99"/>
      <c r="B68" s="182"/>
      <c r="C68" s="160"/>
      <c r="D68" s="160"/>
      <c r="E68" s="75"/>
    </row>
    <row r="69" spans="1:5" s="11" customFormat="1" ht="15" customHeight="1">
      <c r="A69" s="99"/>
      <c r="B69" s="182"/>
      <c r="C69" s="160"/>
      <c r="D69" s="160"/>
      <c r="E69" s="75"/>
    </row>
    <row r="70" spans="1:5" s="11" customFormat="1" ht="15" customHeight="1">
      <c r="A70" s="99"/>
      <c r="B70" s="75"/>
      <c r="C70" s="160"/>
      <c r="D70" s="160"/>
      <c r="E70" s="75"/>
    </row>
    <row r="71" spans="1:5" s="11" customFormat="1" ht="15" customHeight="1">
      <c r="A71" s="99"/>
      <c r="B71" s="160"/>
      <c r="C71" s="168"/>
      <c r="D71" s="160"/>
      <c r="E71" s="75"/>
    </row>
    <row r="72" spans="1:5" s="11" customFormat="1" ht="15" customHeight="1">
      <c r="A72" s="99"/>
      <c r="B72" s="160"/>
      <c r="C72" s="160"/>
      <c r="D72" s="160"/>
      <c r="E72" s="75"/>
    </row>
    <row r="73" spans="1:5" s="11" customFormat="1" ht="15" customHeight="1">
      <c r="A73" s="99"/>
      <c r="B73" s="160"/>
      <c r="C73" s="160"/>
      <c r="D73" s="160"/>
      <c r="E73" s="75"/>
    </row>
    <row r="74" spans="1:5" s="11" customFormat="1" ht="15" customHeight="1">
      <c r="A74" s="99"/>
      <c r="B74" s="160"/>
      <c r="C74" s="160"/>
      <c r="D74" s="160"/>
      <c r="E74" s="75"/>
    </row>
    <row r="75" spans="1:5" s="11" customFormat="1" ht="15" customHeight="1">
      <c r="A75" s="99"/>
      <c r="B75" s="160"/>
      <c r="C75" s="160"/>
      <c r="D75" s="160"/>
      <c r="E75" s="75"/>
    </row>
    <row r="76" spans="1:5" s="11" customFormat="1" ht="15" customHeight="1">
      <c r="A76" s="99"/>
      <c r="B76" s="160"/>
      <c r="C76" s="160"/>
      <c r="D76" s="160"/>
      <c r="E76" s="75"/>
    </row>
    <row r="77" spans="1:5" s="11" customFormat="1" ht="15" customHeight="1">
      <c r="A77" s="99"/>
      <c r="B77" s="160"/>
      <c r="C77" s="160"/>
      <c r="D77" s="160"/>
      <c r="E77" s="75"/>
    </row>
    <row r="78" spans="1:5" s="11" customFormat="1" ht="15" customHeight="1">
      <c r="A78" s="99"/>
      <c r="B78" s="160"/>
      <c r="C78" s="160"/>
      <c r="D78" s="160"/>
      <c r="E78" s="75"/>
    </row>
    <row r="79" spans="1:5" s="11" customFormat="1" ht="15" customHeight="1">
      <c r="A79" s="99"/>
      <c r="B79" s="160"/>
      <c r="C79" s="160"/>
      <c r="D79" s="160"/>
      <c r="E79" s="75"/>
    </row>
    <row r="80" spans="1:5" s="11" customFormat="1" ht="15" customHeight="1">
      <c r="A80" s="99"/>
      <c r="B80" s="160"/>
      <c r="C80" s="160"/>
      <c r="D80" s="160"/>
      <c r="E80" s="75"/>
    </row>
    <row r="81" spans="1:5" s="11" customFormat="1" ht="15" customHeight="1">
      <c r="A81" s="99"/>
      <c r="B81" s="160"/>
      <c r="C81" s="160"/>
      <c r="D81" s="160"/>
      <c r="E81" s="75"/>
    </row>
    <row r="82" spans="1:5" s="11" customFormat="1" ht="15" customHeight="1">
      <c r="A82" s="99"/>
      <c r="B82" s="160"/>
      <c r="C82" s="160"/>
      <c r="D82" s="160"/>
      <c r="E82" s="75"/>
    </row>
    <row r="83" spans="1:5" s="11" customFormat="1" ht="15" customHeight="1">
      <c r="A83" s="99"/>
      <c r="B83" s="160"/>
      <c r="C83" s="160"/>
      <c r="D83" s="160"/>
      <c r="E83" s="75"/>
    </row>
    <row r="84" spans="1:5" s="11" customFormat="1" ht="15" customHeight="1">
      <c r="A84" s="99"/>
      <c r="B84" s="160"/>
      <c r="C84" s="160"/>
      <c r="D84" s="160"/>
      <c r="E84" s="75"/>
    </row>
    <row r="85" spans="1:5" s="11" customFormat="1" ht="15" customHeight="1">
      <c r="A85" s="99"/>
      <c r="B85" s="160"/>
      <c r="C85" s="160"/>
      <c r="D85" s="160"/>
      <c r="E85" s="75"/>
    </row>
    <row r="86" spans="1:5" s="11" customFormat="1" ht="15" customHeight="1">
      <c r="A86" s="99"/>
      <c r="B86" s="160"/>
      <c r="C86" s="160"/>
      <c r="D86" s="160"/>
      <c r="E86" s="75"/>
    </row>
    <row r="87" spans="1:5" s="11" customFormat="1" ht="15" customHeight="1">
      <c r="A87" s="99"/>
      <c r="B87" s="160"/>
      <c r="C87" s="75"/>
      <c r="D87" s="75"/>
      <c r="E87" s="75"/>
    </row>
    <row r="88" spans="1:5" s="11" customFormat="1" ht="15" customHeight="1">
      <c r="A88" s="99"/>
      <c r="B88" s="160"/>
      <c r="C88" s="75"/>
      <c r="D88" s="75"/>
      <c r="E88" s="75"/>
    </row>
    <row r="89" spans="1:5" s="11" customFormat="1" ht="15" customHeight="1">
      <c r="A89" s="99"/>
      <c r="B89" s="160"/>
      <c r="C89" s="75"/>
      <c r="D89" s="75"/>
      <c r="E89" s="75"/>
    </row>
    <row r="90" spans="1:5" s="11" customFormat="1" ht="15" customHeight="1">
      <c r="A90" s="99"/>
      <c r="B90" s="75"/>
      <c r="C90" s="75"/>
      <c r="D90" s="75"/>
      <c r="E90" s="75"/>
    </row>
    <row r="91" spans="1:5" s="11" customFormat="1" ht="15" customHeight="1">
      <c r="A91" s="99"/>
      <c r="B91" s="75"/>
      <c r="C91" s="75"/>
      <c r="D91" s="75"/>
      <c r="E91" s="75"/>
    </row>
    <row r="92" spans="1:5" s="11" customFormat="1" ht="15" customHeight="1">
      <c r="A92" s="99"/>
      <c r="B92" s="75"/>
      <c r="C92" s="75"/>
      <c r="D92" s="75"/>
      <c r="E92" s="75"/>
    </row>
    <row r="93" spans="1:5" s="11" customFormat="1" ht="15" customHeight="1">
      <c r="A93" s="99"/>
      <c r="B93" s="75"/>
      <c r="C93" s="75"/>
      <c r="D93" s="75"/>
      <c r="E93" s="75"/>
    </row>
    <row r="94" spans="1:5" s="11" customFormat="1" ht="15" customHeight="1">
      <c r="A94" s="99"/>
      <c r="B94" s="75"/>
      <c r="C94" s="75"/>
      <c r="D94" s="75"/>
      <c r="E94" s="75"/>
    </row>
    <row r="95" spans="1:5" s="11" customFormat="1" ht="15" customHeight="1">
      <c r="A95" s="99"/>
      <c r="B95" s="75"/>
      <c r="C95" s="75"/>
      <c r="D95" s="75"/>
      <c r="E95" s="75"/>
    </row>
    <row r="96" spans="1:5" s="11" customFormat="1" ht="15" customHeight="1">
      <c r="A96" s="99"/>
      <c r="B96" s="75"/>
      <c r="C96" s="75"/>
      <c r="D96" s="75"/>
      <c r="E96" s="75"/>
    </row>
    <row r="97" spans="1:5" s="11" customFormat="1" ht="15" customHeight="1">
      <c r="A97" s="99"/>
      <c r="B97" s="75"/>
      <c r="C97" s="75"/>
      <c r="D97" s="75"/>
      <c r="E97" s="75"/>
    </row>
    <row r="98" spans="1:5" s="11" customFormat="1" ht="15" customHeight="1">
      <c r="A98" s="99"/>
      <c r="B98" s="75"/>
      <c r="C98" s="75"/>
      <c r="D98" s="75"/>
      <c r="E98" s="75"/>
    </row>
    <row r="99" spans="1:5" s="11" customFormat="1" ht="15" customHeight="1">
      <c r="A99" s="99"/>
      <c r="B99" s="75"/>
      <c r="C99" s="75"/>
      <c r="D99" s="75"/>
      <c r="E99" s="75"/>
    </row>
    <row r="100" spans="1:5" s="11" customFormat="1" ht="15" customHeight="1">
      <c r="A100" s="99"/>
      <c r="B100" s="75"/>
      <c r="C100" s="75"/>
      <c r="D100" s="75"/>
      <c r="E100" s="75"/>
    </row>
    <row r="101" spans="1:5" s="11" customFormat="1" ht="15" customHeight="1">
      <c r="A101" s="99"/>
      <c r="B101" s="75"/>
      <c r="C101" s="75"/>
      <c r="D101" s="75"/>
      <c r="E101" s="75"/>
    </row>
    <row r="102" spans="1:5" s="11" customFormat="1" ht="15" customHeight="1">
      <c r="A102" s="99"/>
      <c r="B102" s="75"/>
      <c r="C102" s="75"/>
      <c r="D102" s="75"/>
      <c r="E102" s="75"/>
    </row>
    <row r="103" spans="1:5" s="11" customFormat="1" ht="15" customHeight="1">
      <c r="A103" s="99"/>
      <c r="B103" s="75"/>
      <c r="C103" s="75"/>
      <c r="D103" s="75"/>
      <c r="E103" s="75"/>
    </row>
    <row r="104" spans="1:5" s="11" customFormat="1" ht="15" customHeight="1">
      <c r="A104" s="99"/>
      <c r="B104" s="75"/>
      <c r="C104" s="75"/>
      <c r="D104" s="75"/>
      <c r="E104" s="75"/>
    </row>
    <row r="105" spans="1:5" s="11" customFormat="1" ht="15" customHeight="1">
      <c r="A105" s="99"/>
      <c r="B105" s="75"/>
      <c r="C105" s="75"/>
      <c r="D105" s="75"/>
      <c r="E105" s="75"/>
    </row>
    <row r="106" spans="1:5" s="11" customFormat="1" ht="15" customHeight="1">
      <c r="A106" s="99"/>
      <c r="B106" s="75"/>
      <c r="C106" s="75"/>
      <c r="D106" s="75"/>
      <c r="E106" s="75"/>
    </row>
    <row r="107" spans="1:5" s="11" customFormat="1" ht="15" customHeight="1">
      <c r="A107" s="99"/>
      <c r="B107" s="75"/>
      <c r="C107" s="75"/>
      <c r="D107" s="75"/>
      <c r="E107" s="75"/>
    </row>
    <row r="108" spans="1:5" s="11" customFormat="1" ht="15" customHeight="1">
      <c r="A108" s="99"/>
      <c r="B108" s="75"/>
      <c r="C108" s="75"/>
      <c r="D108" s="75"/>
      <c r="E108" s="75"/>
    </row>
    <row r="109" spans="1:5" s="11" customFormat="1" ht="15" customHeight="1">
      <c r="A109" s="99"/>
      <c r="B109" s="75"/>
      <c r="C109" s="75"/>
      <c r="D109" s="75"/>
      <c r="E109" s="75"/>
    </row>
    <row r="110" spans="1:5" s="11" customFormat="1" ht="15" customHeight="1">
      <c r="A110" s="99"/>
      <c r="B110" s="75"/>
      <c r="C110" s="75"/>
      <c r="D110" s="75"/>
      <c r="E110" s="75"/>
    </row>
    <row r="111" spans="1:5" s="11" customFormat="1" ht="15" customHeight="1">
      <c r="A111" s="99"/>
      <c r="B111" s="75"/>
      <c r="C111" s="75"/>
      <c r="D111" s="75"/>
      <c r="E111" s="75"/>
    </row>
    <row r="112" spans="1:5" s="11" customFormat="1" ht="15" customHeight="1">
      <c r="A112" s="99"/>
      <c r="B112" s="75"/>
      <c r="C112" s="75"/>
      <c r="D112" s="75"/>
      <c r="E112" s="75"/>
    </row>
    <row r="113" spans="1:5" s="11" customFormat="1" ht="15" customHeight="1">
      <c r="A113" s="99"/>
      <c r="B113" s="75"/>
      <c r="C113" s="75"/>
      <c r="D113" s="75"/>
      <c r="E113" s="75"/>
    </row>
    <row r="114" spans="1:5" s="11" customFormat="1" ht="15" customHeight="1">
      <c r="A114" s="99"/>
      <c r="B114" s="75"/>
      <c r="C114" s="75"/>
      <c r="D114" s="75"/>
      <c r="E114" s="75"/>
    </row>
    <row r="115" spans="1:5" s="11" customFormat="1" ht="15" customHeight="1">
      <c r="A115" s="99"/>
      <c r="B115" s="75"/>
      <c r="C115" s="75"/>
      <c r="D115" s="75"/>
      <c r="E115" s="75"/>
    </row>
    <row r="116" spans="1:5" s="11" customFormat="1" ht="15" customHeight="1">
      <c r="A116" s="99"/>
      <c r="B116" s="75"/>
      <c r="C116" s="75"/>
      <c r="D116" s="75"/>
      <c r="E116" s="75"/>
    </row>
    <row r="117" spans="1:5" s="11" customFormat="1" ht="15" customHeight="1">
      <c r="A117" s="99"/>
      <c r="B117" s="75"/>
      <c r="C117" s="75"/>
      <c r="D117" s="75"/>
      <c r="E117" s="75"/>
    </row>
    <row r="118" spans="1:5" s="11" customFormat="1" ht="15" customHeight="1">
      <c r="A118" s="99"/>
      <c r="B118" s="75"/>
      <c r="C118" s="75"/>
      <c r="D118" s="75"/>
      <c r="E118" s="75"/>
    </row>
    <row r="119" spans="1:5" s="11" customFormat="1" ht="15" customHeight="1">
      <c r="A119" s="183"/>
      <c r="B119" s="75"/>
      <c r="C119" s="75"/>
      <c r="D119" s="75"/>
      <c r="E119" s="75"/>
    </row>
    <row r="120" spans="1:5" s="11" customFormat="1" ht="15" customHeight="1">
      <c r="A120" s="183"/>
      <c r="B120" s="75"/>
      <c r="C120" s="75"/>
      <c r="D120" s="75"/>
      <c r="E120" s="75"/>
    </row>
    <row r="121" spans="1:5" s="11" customFormat="1" ht="15" customHeight="1">
      <c r="A121" s="183"/>
      <c r="B121" s="75"/>
      <c r="C121" s="75"/>
      <c r="D121" s="75"/>
      <c r="E121" s="75"/>
    </row>
    <row r="122" spans="1:5" s="11" customFormat="1" ht="15" customHeight="1">
      <c r="A122" s="183"/>
      <c r="B122" s="75"/>
      <c r="C122" s="75"/>
      <c r="D122" s="75"/>
      <c r="E122" s="75"/>
    </row>
    <row r="123" spans="1:5" s="11" customFormat="1" ht="15" customHeight="1">
      <c r="A123" s="183"/>
      <c r="B123" s="75"/>
      <c r="C123" s="75"/>
      <c r="D123" s="75"/>
      <c r="E123" s="75"/>
    </row>
    <row r="124" spans="1:5" s="11" customFormat="1" ht="15" customHeight="1">
      <c r="A124" s="183"/>
      <c r="B124" s="75"/>
      <c r="C124" s="75"/>
      <c r="D124" s="75"/>
      <c r="E124" s="75"/>
    </row>
    <row r="125" spans="1:5" s="11" customFormat="1" ht="15" customHeight="1">
      <c r="A125" s="183"/>
      <c r="B125" s="75"/>
      <c r="C125" s="75"/>
      <c r="D125" s="75"/>
      <c r="E125" s="75"/>
    </row>
    <row r="126" ht="15" customHeight="1">
      <c r="A126" s="184"/>
    </row>
    <row r="127" spans="1:5" ht="15" customHeight="1">
      <c r="A127" s="184"/>
      <c r="B127" s="45"/>
      <c r="C127" s="45"/>
      <c r="D127" s="45"/>
      <c r="E127" s="45"/>
    </row>
    <row r="128" spans="1:5" ht="15" customHeight="1">
      <c r="A128" s="184"/>
      <c r="B128" s="45"/>
      <c r="C128" s="45"/>
      <c r="D128" s="45"/>
      <c r="E128" s="45"/>
    </row>
    <row r="129" spans="1:5" ht="15" customHeight="1">
      <c r="A129" s="184"/>
      <c r="B129" s="45"/>
      <c r="C129" s="45"/>
      <c r="D129" s="45"/>
      <c r="E129" s="45"/>
    </row>
    <row r="130" spans="1:5" ht="15" customHeight="1">
      <c r="A130" s="184"/>
      <c r="B130" s="45"/>
      <c r="C130" s="45"/>
      <c r="D130" s="45"/>
      <c r="E130" s="45"/>
    </row>
    <row r="131" spans="1:5" ht="15" customHeight="1">
      <c r="A131" s="184"/>
      <c r="B131" s="45"/>
      <c r="C131" s="45"/>
      <c r="D131" s="45"/>
      <c r="E131" s="45"/>
    </row>
    <row r="132" spans="1:5" ht="15" customHeight="1">
      <c r="A132" s="184"/>
      <c r="B132" s="45"/>
      <c r="C132" s="45"/>
      <c r="D132" s="45"/>
      <c r="E132" s="45"/>
    </row>
    <row r="133" spans="1:5" ht="15" customHeight="1">
      <c r="A133" s="184"/>
      <c r="B133" s="45"/>
      <c r="C133" s="45"/>
      <c r="D133" s="45"/>
      <c r="E133" s="45"/>
    </row>
    <row r="134" spans="1:5" ht="15" customHeight="1">
      <c r="A134" s="184"/>
      <c r="B134" s="45"/>
      <c r="C134" s="45"/>
      <c r="D134" s="45"/>
      <c r="E134" s="45"/>
    </row>
    <row r="135" spans="1:5" ht="15" customHeight="1">
      <c r="A135" s="184"/>
      <c r="B135" s="45"/>
      <c r="C135" s="45"/>
      <c r="D135" s="45"/>
      <c r="E135" s="45"/>
    </row>
    <row r="136" spans="1:5" ht="15" customHeight="1">
      <c r="A136" s="184"/>
      <c r="B136" s="45"/>
      <c r="C136" s="45"/>
      <c r="D136" s="45"/>
      <c r="E136" s="45"/>
    </row>
    <row r="137" spans="1:5" ht="15" customHeight="1">
      <c r="A137" s="184"/>
      <c r="B137" s="45"/>
      <c r="C137" s="45"/>
      <c r="D137" s="45"/>
      <c r="E137" s="45"/>
    </row>
    <row r="138" spans="1:5" ht="15" customHeight="1">
      <c r="A138" s="184"/>
      <c r="B138" s="45"/>
      <c r="C138" s="45"/>
      <c r="D138" s="45"/>
      <c r="E138" s="45"/>
    </row>
    <row r="139" spans="1:5" ht="15" customHeight="1">
      <c r="A139" s="184"/>
      <c r="B139" s="45"/>
      <c r="C139" s="45"/>
      <c r="D139" s="45"/>
      <c r="E139" s="45"/>
    </row>
    <row r="140" spans="1:5" ht="15" customHeight="1">
      <c r="A140" s="184"/>
      <c r="B140" s="45"/>
      <c r="C140" s="45"/>
      <c r="D140" s="45"/>
      <c r="E140" s="45"/>
    </row>
    <row r="141" spans="1:5" ht="15" customHeight="1">
      <c r="A141" s="184"/>
      <c r="B141" s="45"/>
      <c r="C141" s="45"/>
      <c r="D141" s="45"/>
      <c r="E141" s="45"/>
    </row>
    <row r="142" spans="1:5" ht="15" customHeight="1">
      <c r="A142" s="184"/>
      <c r="B142" s="45"/>
      <c r="C142" s="45"/>
      <c r="D142" s="45"/>
      <c r="E142" s="45"/>
    </row>
    <row r="143" spans="1:5" ht="15" customHeight="1">
      <c r="A143" s="184"/>
      <c r="B143" s="45"/>
      <c r="C143" s="45"/>
      <c r="D143" s="45"/>
      <c r="E143" s="45"/>
    </row>
    <row r="144" spans="1:5" ht="15" customHeight="1">
      <c r="A144" s="184"/>
      <c r="B144" s="45"/>
      <c r="C144" s="45"/>
      <c r="D144" s="45"/>
      <c r="E144" s="45"/>
    </row>
    <row r="145" spans="1:5" ht="15" customHeight="1">
      <c r="A145" s="184"/>
      <c r="B145" s="45"/>
      <c r="C145" s="45"/>
      <c r="D145" s="45"/>
      <c r="E145" s="45"/>
    </row>
    <row r="146" spans="1:5" ht="15" customHeight="1">
      <c r="A146" s="184"/>
      <c r="B146" s="45"/>
      <c r="C146" s="45"/>
      <c r="D146" s="45"/>
      <c r="E146" s="45"/>
    </row>
    <row r="147" spans="1:5" ht="15" customHeight="1">
      <c r="A147" s="184"/>
      <c r="B147" s="45"/>
      <c r="C147" s="45"/>
      <c r="D147" s="45"/>
      <c r="E147" s="45"/>
    </row>
    <row r="148" spans="1:5" ht="15" customHeight="1">
      <c r="A148" s="184"/>
      <c r="B148" s="45"/>
      <c r="C148" s="45"/>
      <c r="D148" s="45"/>
      <c r="E148" s="45"/>
    </row>
    <row r="149" spans="1:5" ht="15" customHeight="1">
      <c r="A149" s="184"/>
      <c r="B149" s="45"/>
      <c r="C149" s="45"/>
      <c r="D149" s="45"/>
      <c r="E149" s="45"/>
    </row>
    <row r="150" spans="1:5" ht="15" customHeight="1">
      <c r="A150" s="184"/>
      <c r="B150" s="45"/>
      <c r="C150" s="45"/>
      <c r="D150" s="45"/>
      <c r="E150" s="45"/>
    </row>
    <row r="151" spans="1:5" ht="15" customHeight="1">
      <c r="A151" s="184"/>
      <c r="B151" s="45"/>
      <c r="C151" s="45"/>
      <c r="D151" s="45"/>
      <c r="E151" s="45"/>
    </row>
    <row r="152" spans="1:5" ht="15" customHeight="1">
      <c r="A152" s="184"/>
      <c r="B152" s="45"/>
      <c r="C152" s="45"/>
      <c r="D152" s="45"/>
      <c r="E152" s="45"/>
    </row>
    <row r="153" spans="1:5" ht="15" customHeight="1">
      <c r="A153" s="184"/>
      <c r="B153" s="45"/>
      <c r="C153" s="45"/>
      <c r="D153" s="45"/>
      <c r="E153" s="45"/>
    </row>
    <row r="154" spans="1:5" ht="15" customHeight="1">
      <c r="A154" s="184"/>
      <c r="B154" s="45"/>
      <c r="C154" s="45"/>
      <c r="D154" s="45"/>
      <c r="E154" s="45"/>
    </row>
    <row r="155" spans="1:5" ht="15" customHeight="1">
      <c r="A155" s="184"/>
      <c r="B155" s="45"/>
      <c r="C155" s="45"/>
      <c r="D155" s="45"/>
      <c r="E155" s="45"/>
    </row>
    <row r="156" spans="1:5" ht="15" customHeight="1">
      <c r="A156" s="184"/>
      <c r="B156" s="45"/>
      <c r="C156" s="45"/>
      <c r="D156" s="45"/>
      <c r="E156" s="45"/>
    </row>
    <row r="157" spans="1:5" ht="15" customHeight="1">
      <c r="A157" s="184"/>
      <c r="B157" s="45"/>
      <c r="C157" s="45"/>
      <c r="D157" s="45"/>
      <c r="E157" s="45"/>
    </row>
    <row r="158" spans="1:5" ht="15" customHeight="1">
      <c r="A158" s="184"/>
      <c r="B158" s="45"/>
      <c r="C158" s="45"/>
      <c r="D158" s="45"/>
      <c r="E158" s="45"/>
    </row>
    <row r="159" spans="1:5" ht="15" customHeight="1">
      <c r="A159" s="184"/>
      <c r="B159" s="45"/>
      <c r="C159" s="45"/>
      <c r="D159" s="45"/>
      <c r="E159" s="45"/>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15.7109375" defaultRowHeight="15" customHeight="1"/>
  <cols>
    <col min="1" max="1" width="50.7109375" style="86" customWidth="1"/>
    <col min="2" max="6" width="18.7109375" style="225" customWidth="1"/>
    <col min="7" max="16384" width="15.7109375" style="86" customWidth="1"/>
  </cols>
  <sheetData>
    <row r="1" spans="1:6" s="190" customFormat="1" ht="30" customHeight="1">
      <c r="A1" s="187" t="s">
        <v>0</v>
      </c>
      <c r="B1" s="188"/>
      <c r="C1" s="188"/>
      <c r="D1" s="188"/>
      <c r="E1" s="188"/>
      <c r="F1" s="189"/>
    </row>
    <row r="2" spans="1:6" s="194" customFormat="1" ht="15" customHeight="1">
      <c r="A2" s="191"/>
      <c r="B2" s="192"/>
      <c r="C2" s="192"/>
      <c r="D2" s="192"/>
      <c r="E2" s="192"/>
      <c r="F2" s="193"/>
    </row>
    <row r="3" spans="1:6" ht="15" customHeight="1">
      <c r="A3" s="46" t="s">
        <v>157</v>
      </c>
      <c r="B3" s="195"/>
      <c r="C3" s="195"/>
      <c r="D3" s="195"/>
      <c r="E3" s="195"/>
      <c r="F3" s="196"/>
    </row>
    <row r="4" spans="1:6" ht="15" customHeight="1">
      <c r="A4" s="46" t="s">
        <v>110</v>
      </c>
      <c r="B4" s="195"/>
      <c r="C4" s="195"/>
      <c r="D4" s="195"/>
      <c r="E4" s="195"/>
      <c r="F4" s="196"/>
    </row>
    <row r="5" spans="1:6" s="11" customFormat="1" ht="15" customHeight="1">
      <c r="A5" s="197"/>
      <c r="B5" s="198"/>
      <c r="C5" s="198"/>
      <c r="D5" s="198"/>
      <c r="E5" s="198"/>
      <c r="F5" s="198"/>
    </row>
    <row r="6" spans="2:6" s="11" customFormat="1" ht="30" customHeight="1">
      <c r="B6" s="199" t="s">
        <v>71</v>
      </c>
      <c r="C6" s="199" t="s">
        <v>72</v>
      </c>
      <c r="D6" s="199" t="s">
        <v>73</v>
      </c>
      <c r="E6" s="199" t="s">
        <v>74</v>
      </c>
      <c r="F6" s="200" t="s">
        <v>75</v>
      </c>
    </row>
    <row r="7" spans="1:6" s="95" customFormat="1" ht="15" customHeight="1">
      <c r="A7" s="201" t="s">
        <v>158</v>
      </c>
      <c r="B7" s="198"/>
      <c r="C7" s="198"/>
      <c r="D7" s="198"/>
      <c r="E7" s="198"/>
      <c r="F7" s="198"/>
    </row>
    <row r="8" spans="1:6" s="11" customFormat="1" ht="15" customHeight="1">
      <c r="A8" s="202" t="s">
        <v>159</v>
      </c>
      <c r="B8" s="203"/>
      <c r="C8" s="203"/>
      <c r="D8" s="203"/>
      <c r="E8" s="204"/>
      <c r="F8" s="204"/>
    </row>
    <row r="9" spans="1:6" s="95" customFormat="1" ht="15" customHeight="1">
      <c r="A9" s="9" t="s">
        <v>160</v>
      </c>
      <c r="B9" s="181">
        <f>-'[1]TB - Rounded'!G213</f>
        <v>995200</v>
      </c>
      <c r="C9" s="181">
        <f>-'[1]TB - Rounded'!G209</f>
        <v>-2504</v>
      </c>
      <c r="D9" s="168">
        <f>'[1]TB - Rounded'!G206</f>
        <v>0</v>
      </c>
      <c r="E9" s="168">
        <v>0</v>
      </c>
      <c r="F9" s="181">
        <f>SUM(B9:E9)</f>
        <v>992696</v>
      </c>
    </row>
    <row r="10" spans="1:6" s="11" customFormat="1" ht="15" customHeight="1">
      <c r="A10" s="9" t="s">
        <v>161</v>
      </c>
      <c r="B10" s="205">
        <f>-'[1]TB - Rounded'!G214</f>
        <v>349818</v>
      </c>
      <c r="C10" s="203">
        <f>-'[1]TB - Rounded'!G210</f>
        <v>-843</v>
      </c>
      <c r="D10" s="168">
        <f>'[1]TB - Rounded'!G207</f>
        <v>0</v>
      </c>
      <c r="E10" s="168">
        <v>0</v>
      </c>
      <c r="F10" s="205">
        <f>SUM(B10:E10)</f>
        <v>348975</v>
      </c>
    </row>
    <row r="11" spans="1:6" s="11" customFormat="1" ht="15" customHeight="1">
      <c r="A11" s="9" t="s">
        <v>162</v>
      </c>
      <c r="B11" s="205">
        <f>-'[1]TB - Rounded'!G215</f>
        <v>1692</v>
      </c>
      <c r="C11" s="168">
        <f>'[1]TB - Rounded'!G211</f>
        <v>0</v>
      </c>
      <c r="D11" s="168">
        <v>0</v>
      </c>
      <c r="E11" s="168">
        <v>0</v>
      </c>
      <c r="F11" s="205">
        <f>SUM(B11:E11)</f>
        <v>1692</v>
      </c>
    </row>
    <row r="12" spans="1:6" s="74" customFormat="1" ht="15" customHeight="1" thickBot="1">
      <c r="A12" s="206" t="s">
        <v>163</v>
      </c>
      <c r="B12" s="207">
        <f>SUM(B9:B11)</f>
        <v>1346710</v>
      </c>
      <c r="C12" s="104">
        <f>SUM(C9:C11)</f>
        <v>-3347</v>
      </c>
      <c r="D12" s="208">
        <f>SUM(D9:D11)</f>
        <v>0</v>
      </c>
      <c r="E12" s="208">
        <f>SUM(E9:E11)</f>
        <v>0</v>
      </c>
      <c r="F12" s="209">
        <f>SUM(F9:F11)</f>
        <v>1343363</v>
      </c>
    </row>
    <row r="13" spans="1:6" s="74" customFormat="1" ht="15" customHeight="1" thickTop="1">
      <c r="A13" s="9"/>
      <c r="B13" s="210"/>
      <c r="C13" s="210"/>
      <c r="D13" s="210"/>
      <c r="E13" s="210"/>
      <c r="F13" s="211"/>
    </row>
    <row r="14" spans="1:6" s="74" customFormat="1" ht="30" customHeight="1">
      <c r="A14" s="202" t="s">
        <v>164</v>
      </c>
      <c r="B14" s="210"/>
      <c r="C14" s="210"/>
      <c r="D14" s="210"/>
      <c r="E14" s="210"/>
      <c r="F14" s="212"/>
    </row>
    <row r="15" spans="1:6" s="74" customFormat="1" ht="15" customHeight="1">
      <c r="A15" s="9" t="s">
        <v>160</v>
      </c>
      <c r="B15" s="203">
        <f>'Premiums YTD-8'!B15</f>
        <v>2054544</v>
      </c>
      <c r="C15" s="168">
        <f>'Premiums YTD-8'!C15</f>
        <v>0</v>
      </c>
      <c r="D15" s="168">
        <f>'Premiums YTD-8'!D15</f>
        <v>0</v>
      </c>
      <c r="E15" s="168">
        <f>'Premiums YTD-8'!E15</f>
        <v>0</v>
      </c>
      <c r="F15" s="213">
        <f>SUM(B15:E15)</f>
        <v>2054544</v>
      </c>
    </row>
    <row r="16" spans="1:6" s="74" customFormat="1" ht="15" customHeight="1">
      <c r="A16" s="9" t="s">
        <v>165</v>
      </c>
      <c r="B16" s="203">
        <f>'Premiums YTD-8'!B16</f>
        <v>765537</v>
      </c>
      <c r="C16" s="168">
        <f>'Premiums YTD-8'!C16</f>
        <v>0</v>
      </c>
      <c r="D16" s="168">
        <f>'Premiums YTD-8'!D16</f>
        <v>0</v>
      </c>
      <c r="E16" s="168">
        <f>'Premiums YTD-8'!E16</f>
        <v>0</v>
      </c>
      <c r="F16" s="213">
        <f>SUM(B16:E16)</f>
        <v>765537</v>
      </c>
    </row>
    <row r="17" spans="1:6" s="74" customFormat="1" ht="15" customHeight="1">
      <c r="A17" s="9" t="s">
        <v>166</v>
      </c>
      <c r="B17" s="203">
        <f>'Premiums YTD-8'!B17</f>
        <v>5637</v>
      </c>
      <c r="C17" s="168">
        <f>'Premiums YTD-8'!C17</f>
        <v>0</v>
      </c>
      <c r="D17" s="168">
        <f>'Premiums YTD-8'!D17</f>
        <v>0</v>
      </c>
      <c r="E17" s="168">
        <f>'Premiums YTD-8'!E17</f>
        <v>0</v>
      </c>
      <c r="F17" s="213">
        <f>SUM(B17:E17)</f>
        <v>5637</v>
      </c>
    </row>
    <row r="18" spans="1:6" s="74" customFormat="1" ht="15" customHeight="1" thickBot="1">
      <c r="A18" s="206" t="s">
        <v>163</v>
      </c>
      <c r="B18" s="214">
        <f>SUM(B15:B17)</f>
        <v>2825718</v>
      </c>
      <c r="C18" s="208">
        <f>SUM(C15:C17)</f>
        <v>0</v>
      </c>
      <c r="D18" s="208">
        <f>SUM(D15:D17)</f>
        <v>0</v>
      </c>
      <c r="E18" s="208">
        <f>SUM(E15:E17)</f>
        <v>0</v>
      </c>
      <c r="F18" s="215">
        <f>SUM(F15:F17)</f>
        <v>2825718</v>
      </c>
    </row>
    <row r="19" spans="1:6" s="74" customFormat="1" ht="15" customHeight="1" thickTop="1">
      <c r="A19" s="9"/>
      <c r="B19" s="210"/>
      <c r="C19" s="210"/>
      <c r="D19" s="210"/>
      <c r="E19" s="210"/>
      <c r="F19" s="211"/>
    </row>
    <row r="20" spans="1:6" s="74" customFormat="1" ht="30" customHeight="1">
      <c r="A20" s="202" t="s">
        <v>167</v>
      </c>
      <c r="B20" s="216"/>
      <c r="C20" s="216"/>
      <c r="D20" s="216"/>
      <c r="E20" s="216"/>
      <c r="F20" s="212"/>
    </row>
    <row r="21" spans="1:6" s="74" customFormat="1" ht="15" customHeight="1">
      <c r="A21" s="9" t="s">
        <v>160</v>
      </c>
      <c r="B21" s="203">
        <v>1972784</v>
      </c>
      <c r="C21" s="203">
        <v>135661</v>
      </c>
      <c r="D21" s="168">
        <v>0</v>
      </c>
      <c r="E21" s="168">
        <v>0</v>
      </c>
      <c r="F21" s="213">
        <f>SUM(B21:E21)</f>
        <v>2108445</v>
      </c>
    </row>
    <row r="22" spans="1:6" s="74" customFormat="1" ht="15" customHeight="1">
      <c r="A22" s="9" t="s">
        <v>161</v>
      </c>
      <c r="B22" s="203">
        <v>761145</v>
      </c>
      <c r="C22" s="203">
        <v>47751</v>
      </c>
      <c r="D22" s="168">
        <v>0</v>
      </c>
      <c r="E22" s="168">
        <v>0</v>
      </c>
      <c r="F22" s="213">
        <f>SUM(B22:E22)</f>
        <v>808896</v>
      </c>
    </row>
    <row r="23" spans="1:6" s="74" customFormat="1" ht="15" customHeight="1">
      <c r="A23" s="9" t="s">
        <v>162</v>
      </c>
      <c r="B23" s="203">
        <v>6822</v>
      </c>
      <c r="C23" s="203">
        <v>248</v>
      </c>
      <c r="D23" s="210">
        <v>0</v>
      </c>
      <c r="E23" s="210">
        <v>0</v>
      </c>
      <c r="F23" s="213">
        <f>SUM(B23:E23)</f>
        <v>7070</v>
      </c>
    </row>
    <row r="24" spans="1:6" s="74" customFormat="1" ht="15" customHeight="1" thickBot="1">
      <c r="A24" s="206" t="s">
        <v>163</v>
      </c>
      <c r="B24" s="214">
        <f>SUM(B21:B23)</f>
        <v>2740751</v>
      </c>
      <c r="C24" s="214">
        <f>SUM(C21:C23)</f>
        <v>183660</v>
      </c>
      <c r="D24" s="208">
        <f>SUM(D21:D23)</f>
        <v>0</v>
      </c>
      <c r="E24" s="208">
        <f>SUM(E21:E23)</f>
        <v>0</v>
      </c>
      <c r="F24" s="215">
        <f>SUM(F21:F23)</f>
        <v>2924411</v>
      </c>
    </row>
    <row r="25" spans="1:6" s="218" customFormat="1" ht="15" customHeight="1" thickTop="1">
      <c r="A25" s="217"/>
      <c r="B25" s="210"/>
      <c r="C25" s="210"/>
      <c r="D25" s="210"/>
      <c r="E25" s="210"/>
      <c r="F25" s="212"/>
    </row>
    <row r="26" spans="1:6" s="74" customFormat="1" ht="15" customHeight="1">
      <c r="A26" s="202" t="s">
        <v>168</v>
      </c>
      <c r="B26" s="210"/>
      <c r="C26" s="210"/>
      <c r="D26" s="210"/>
      <c r="E26" s="210"/>
      <c r="F26" s="212"/>
    </row>
    <row r="27" spans="1:6" s="74" customFormat="1" ht="15" customHeight="1">
      <c r="A27" s="9" t="s">
        <v>160</v>
      </c>
      <c r="B27" s="203">
        <f aca="true" t="shared" si="0" ref="B27:E29">B9-(B15-B21)</f>
        <v>913440</v>
      </c>
      <c r="C27" s="203">
        <f t="shared" si="0"/>
        <v>133157</v>
      </c>
      <c r="D27" s="168">
        <f t="shared" si="0"/>
        <v>0</v>
      </c>
      <c r="E27" s="168">
        <f t="shared" si="0"/>
        <v>0</v>
      </c>
      <c r="F27" s="203">
        <f>SUM(B27:E27)</f>
        <v>1046597</v>
      </c>
    </row>
    <row r="28" spans="1:6" s="74" customFormat="1" ht="15" customHeight="1">
      <c r="A28" s="9" t="s">
        <v>161</v>
      </c>
      <c r="B28" s="203">
        <f t="shared" si="0"/>
        <v>345426</v>
      </c>
      <c r="C28" s="203">
        <f t="shared" si="0"/>
        <v>46908</v>
      </c>
      <c r="D28" s="168">
        <f t="shared" si="0"/>
        <v>0</v>
      </c>
      <c r="E28" s="168">
        <f t="shared" si="0"/>
        <v>0</v>
      </c>
      <c r="F28" s="203">
        <f>SUM(B28:E28)</f>
        <v>392334</v>
      </c>
    </row>
    <row r="29" spans="1:6" s="74" customFormat="1" ht="15" customHeight="1">
      <c r="A29" s="219" t="s">
        <v>162</v>
      </c>
      <c r="B29" s="203">
        <f t="shared" si="0"/>
        <v>2877</v>
      </c>
      <c r="C29" s="203">
        <f t="shared" si="0"/>
        <v>248</v>
      </c>
      <c r="D29" s="168">
        <f t="shared" si="0"/>
        <v>0</v>
      </c>
      <c r="E29" s="168">
        <f t="shared" si="0"/>
        <v>0</v>
      </c>
      <c r="F29" s="220">
        <f>SUM(B29:E29)</f>
        <v>3125</v>
      </c>
    </row>
    <row r="30" spans="1:6" s="74" customFormat="1" ht="15" customHeight="1" thickBot="1">
      <c r="A30" s="206" t="s">
        <v>163</v>
      </c>
      <c r="B30" s="221">
        <f>SUM(B27:B29)</f>
        <v>1261743</v>
      </c>
      <c r="C30" s="221">
        <f>SUM(C27:C29)</f>
        <v>180313</v>
      </c>
      <c r="D30" s="222">
        <f>SUM(D27:D29)</f>
        <v>0</v>
      </c>
      <c r="E30" s="222">
        <f>SUM(E27:E29)</f>
        <v>0</v>
      </c>
      <c r="F30" s="221">
        <f>SUM(F27:F29)</f>
        <v>1442056</v>
      </c>
    </row>
    <row r="31" spans="2:6" s="11" customFormat="1" ht="15" customHeight="1" thickTop="1">
      <c r="B31" s="211"/>
      <c r="C31" s="211"/>
      <c r="D31" s="211"/>
      <c r="E31" s="211"/>
      <c r="F31" s="211"/>
    </row>
    <row r="32" spans="1:6" s="11" customFormat="1" ht="15" customHeight="1">
      <c r="A32" s="223" t="s">
        <v>169</v>
      </c>
      <c r="B32" s="224"/>
      <c r="C32" s="224"/>
      <c r="D32" s="224"/>
      <c r="E32" s="223"/>
      <c r="F32" s="223"/>
    </row>
    <row r="33" spans="1:6" s="11" customFormat="1" ht="15" customHeight="1">
      <c r="A33" s="223"/>
      <c r="B33" s="224"/>
      <c r="C33" s="224"/>
      <c r="D33" s="224"/>
      <c r="E33" s="223"/>
      <c r="F33" s="223"/>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2.00390625" style="86" customWidth="1"/>
    <col min="2" max="6" width="18.7109375" style="225" customWidth="1"/>
    <col min="7" max="16384" width="15.7109375" style="86" customWidth="1"/>
  </cols>
  <sheetData>
    <row r="1" spans="1:6" s="190" customFormat="1" ht="30" customHeight="1">
      <c r="A1" s="187" t="s">
        <v>0</v>
      </c>
      <c r="B1" s="188"/>
      <c r="C1" s="188"/>
      <c r="D1" s="188"/>
      <c r="E1" s="188"/>
      <c r="F1" s="189"/>
    </row>
    <row r="2" spans="1:6" s="194" customFormat="1" ht="15" customHeight="1">
      <c r="A2" s="191"/>
      <c r="B2" s="192"/>
      <c r="C2" s="192"/>
      <c r="D2" s="192"/>
      <c r="E2" s="192"/>
      <c r="F2" s="193"/>
    </row>
    <row r="3" spans="1:6" ht="15" customHeight="1">
      <c r="A3" s="46" t="s">
        <v>157</v>
      </c>
      <c r="B3" s="195"/>
      <c r="C3" s="195"/>
      <c r="D3" s="195"/>
      <c r="E3" s="195"/>
      <c r="F3" s="196"/>
    </row>
    <row r="4" spans="1:6" ht="15" customHeight="1">
      <c r="A4" s="46" t="s">
        <v>156</v>
      </c>
      <c r="B4" s="195"/>
      <c r="C4" s="195"/>
      <c r="D4" s="195"/>
      <c r="E4" s="195"/>
      <c r="F4" s="196"/>
    </row>
    <row r="5" spans="1:6" s="11" customFormat="1" ht="15" customHeight="1">
      <c r="A5" s="197"/>
      <c r="B5" s="198"/>
      <c r="C5" s="198"/>
      <c r="D5" s="198"/>
      <c r="E5" s="198"/>
      <c r="F5" s="198"/>
    </row>
    <row r="6" spans="2:6" s="11" customFormat="1" ht="30" customHeight="1">
      <c r="B6" s="199" t="s">
        <v>71</v>
      </c>
      <c r="C6" s="199" t="s">
        <v>72</v>
      </c>
      <c r="D6" s="199" t="s">
        <v>73</v>
      </c>
      <c r="E6" s="199" t="s">
        <v>74</v>
      </c>
      <c r="F6" s="200" t="s">
        <v>75</v>
      </c>
    </row>
    <row r="7" spans="1:6" s="11" customFormat="1" ht="15" customHeight="1">
      <c r="A7" s="201" t="s">
        <v>158</v>
      </c>
      <c r="B7" s="198"/>
      <c r="C7" s="198"/>
      <c r="D7" s="198"/>
      <c r="E7" s="198"/>
      <c r="F7" s="198"/>
    </row>
    <row r="8" spans="1:6" s="11" customFormat="1" ht="15" customHeight="1">
      <c r="A8" s="202" t="s">
        <v>159</v>
      </c>
      <c r="B8" s="204"/>
      <c r="C8" s="204"/>
      <c r="D8" s="204"/>
      <c r="E8" s="204"/>
      <c r="F8" s="204"/>
    </row>
    <row r="9" spans="1:6" s="95" customFormat="1" ht="15" customHeight="1">
      <c r="A9" s="9" t="s">
        <v>160</v>
      </c>
      <c r="B9" s="181">
        <f>-'[1]TB - Rounded'!I213</f>
        <v>4135998</v>
      </c>
      <c r="C9" s="181">
        <f>-'[1]TB - Rounded'!I209</f>
        <v>-31922</v>
      </c>
      <c r="D9" s="181">
        <f>-'[1]TB - Rounded'!I206</f>
        <v>-694</v>
      </c>
      <c r="E9" s="168">
        <v>0</v>
      </c>
      <c r="F9" s="181">
        <f>SUM(B9:E9)</f>
        <v>4103382</v>
      </c>
    </row>
    <row r="10" spans="1:6" s="11" customFormat="1" ht="15" customHeight="1">
      <c r="A10" s="9" t="s">
        <v>161</v>
      </c>
      <c r="B10" s="205">
        <f>-'[1]TB - Rounded'!I214</f>
        <v>1551606</v>
      </c>
      <c r="C10" s="203">
        <f>-'[1]TB - Rounded'!I210</f>
        <v>-13984</v>
      </c>
      <c r="D10" s="203">
        <f>-'[1]TB - Rounded'!I207</f>
        <v>-241</v>
      </c>
      <c r="E10" s="168">
        <v>0</v>
      </c>
      <c r="F10" s="205">
        <f>SUM(B10:E10)</f>
        <v>1537381</v>
      </c>
    </row>
    <row r="11" spans="1:6" s="11" customFormat="1" ht="15" customHeight="1">
      <c r="A11" s="9" t="s">
        <v>162</v>
      </c>
      <c r="B11" s="205">
        <f>-'[1]TB - Rounded'!I215</f>
        <v>12579</v>
      </c>
      <c r="C11" s="203">
        <f>-'[1]TB - Rounded'!I211</f>
        <v>148</v>
      </c>
      <c r="D11" s="168">
        <v>0</v>
      </c>
      <c r="E11" s="168">
        <v>0</v>
      </c>
      <c r="F11" s="205">
        <f>SUM(B11:E11)</f>
        <v>12727</v>
      </c>
    </row>
    <row r="12" spans="1:6" s="74" customFormat="1" ht="15" customHeight="1" thickBot="1">
      <c r="A12" s="206" t="s">
        <v>163</v>
      </c>
      <c r="B12" s="207">
        <f>SUM(B9:B11)</f>
        <v>5700183</v>
      </c>
      <c r="C12" s="104">
        <f>SUM(C9:C11)</f>
        <v>-45758</v>
      </c>
      <c r="D12" s="104">
        <f>SUM(D9:D11)</f>
        <v>-935</v>
      </c>
      <c r="E12" s="208">
        <f>SUM(E9:E11)</f>
        <v>0</v>
      </c>
      <c r="F12" s="209">
        <f>SUM(F9:F11)</f>
        <v>5653490</v>
      </c>
    </row>
    <row r="13" spans="1:6" s="74" customFormat="1" ht="15" customHeight="1" thickTop="1">
      <c r="A13" s="9"/>
      <c r="B13" s="210"/>
      <c r="C13" s="210"/>
      <c r="D13" s="210"/>
      <c r="E13" s="210"/>
      <c r="F13" s="211"/>
    </row>
    <row r="14" spans="1:6" s="74" customFormat="1" ht="30" customHeight="1">
      <c r="A14" s="202" t="s">
        <v>164</v>
      </c>
      <c r="B14" s="210"/>
      <c r="C14" s="210"/>
      <c r="D14" s="210"/>
      <c r="E14" s="210"/>
      <c r="F14" s="212"/>
    </row>
    <row r="15" spans="1:6" s="74" customFormat="1" ht="15" customHeight="1">
      <c r="A15" s="9" t="s">
        <v>160</v>
      </c>
      <c r="B15" s="226">
        <f>-'[1]TB - Rounded'!I72</f>
        <v>2054544</v>
      </c>
      <c r="C15" s="168">
        <f>'[1]TB - Rounded'!I68</f>
        <v>0</v>
      </c>
      <c r="D15" s="168">
        <v>0</v>
      </c>
      <c r="E15" s="168">
        <v>0</v>
      </c>
      <c r="F15" s="213">
        <f>SUM(B15:E15)</f>
        <v>2054544</v>
      </c>
    </row>
    <row r="16" spans="1:6" s="74" customFormat="1" ht="15" customHeight="1">
      <c r="A16" s="9" t="s">
        <v>165</v>
      </c>
      <c r="B16" s="226">
        <f>-'[1]TB - Rounded'!I73</f>
        <v>765537</v>
      </c>
      <c r="C16" s="168">
        <f>'[1]TB - Rounded'!I69</f>
        <v>0</v>
      </c>
      <c r="D16" s="168">
        <v>0</v>
      </c>
      <c r="E16" s="168">
        <v>0</v>
      </c>
      <c r="F16" s="213">
        <f>SUM(B16:E16)</f>
        <v>765537</v>
      </c>
    </row>
    <row r="17" spans="1:6" s="74" customFormat="1" ht="15" customHeight="1">
      <c r="A17" s="9" t="s">
        <v>166</v>
      </c>
      <c r="B17" s="226">
        <f>-'[1]TB - Rounded'!I74</f>
        <v>5637</v>
      </c>
      <c r="C17" s="168">
        <f>'[1]TB - Rounded'!I70</f>
        <v>0</v>
      </c>
      <c r="D17" s="168">
        <v>0</v>
      </c>
      <c r="E17" s="168">
        <v>0</v>
      </c>
      <c r="F17" s="213">
        <f>SUM(B17:E17)</f>
        <v>5637</v>
      </c>
    </row>
    <row r="18" spans="1:6" s="74" customFormat="1" ht="15" customHeight="1" thickBot="1">
      <c r="A18" s="206" t="s">
        <v>163</v>
      </c>
      <c r="B18" s="214">
        <f>SUM(B15:B17)</f>
        <v>2825718</v>
      </c>
      <c r="C18" s="208">
        <f>SUM(C15:C17)</f>
        <v>0</v>
      </c>
      <c r="D18" s="208">
        <f>SUM(D15:D17)</f>
        <v>0</v>
      </c>
      <c r="E18" s="208">
        <f>SUM(E15:E17)</f>
        <v>0</v>
      </c>
      <c r="F18" s="215">
        <f>SUM(F15:F17)</f>
        <v>2825718</v>
      </c>
    </row>
    <row r="19" spans="1:6" s="74" customFormat="1" ht="15" customHeight="1" thickTop="1">
      <c r="A19" s="9"/>
      <c r="B19" s="210"/>
      <c r="C19" s="210"/>
      <c r="D19" s="210"/>
      <c r="E19" s="210"/>
      <c r="F19" s="211"/>
    </row>
    <row r="20" spans="1:6" s="74" customFormat="1" ht="30" customHeight="1">
      <c r="A20" s="202" t="s">
        <v>170</v>
      </c>
      <c r="B20" s="216"/>
      <c r="C20" s="216"/>
      <c r="D20" s="216"/>
      <c r="E20" s="216"/>
      <c r="F20" s="212"/>
    </row>
    <row r="21" spans="1:6" s="74" customFormat="1" ht="15" customHeight="1">
      <c r="A21" s="9" t="s">
        <v>160</v>
      </c>
      <c r="B21" s="168">
        <v>0</v>
      </c>
      <c r="C21" s="226">
        <v>2271496</v>
      </c>
      <c r="D21" s="168">
        <v>0</v>
      </c>
      <c r="E21" s="168">
        <v>0</v>
      </c>
      <c r="F21" s="213">
        <f>SUM(B21:E21)</f>
        <v>2271496</v>
      </c>
    </row>
    <row r="22" spans="1:6" s="74" customFormat="1" ht="15" customHeight="1">
      <c r="A22" s="9" t="s">
        <v>161</v>
      </c>
      <c r="B22" s="168">
        <v>0</v>
      </c>
      <c r="C22" s="226">
        <v>850254</v>
      </c>
      <c r="D22" s="168">
        <v>0</v>
      </c>
      <c r="E22" s="168">
        <v>0</v>
      </c>
      <c r="F22" s="213">
        <f>SUM(B22:E22)</f>
        <v>850254</v>
      </c>
    </row>
    <row r="23" spans="1:6" s="74" customFormat="1" ht="15" customHeight="1">
      <c r="A23" s="9" t="s">
        <v>162</v>
      </c>
      <c r="B23" s="210">
        <v>0</v>
      </c>
      <c r="C23" s="226">
        <v>6170</v>
      </c>
      <c r="D23" s="210">
        <v>0</v>
      </c>
      <c r="E23" s="210">
        <v>0</v>
      </c>
      <c r="F23" s="213">
        <f>SUM(B23:E23)</f>
        <v>6170</v>
      </c>
    </row>
    <row r="24" spans="1:6" s="74" customFormat="1" ht="15" customHeight="1" thickBot="1">
      <c r="A24" s="206" t="s">
        <v>163</v>
      </c>
      <c r="B24" s="208">
        <f>SUM(B21:B23)</f>
        <v>0</v>
      </c>
      <c r="C24" s="214">
        <f>SUM(C21:C23)</f>
        <v>3127920</v>
      </c>
      <c r="D24" s="208">
        <f>SUM(D21:D23)</f>
        <v>0</v>
      </c>
      <c r="E24" s="208">
        <f>SUM(E21:E23)</f>
        <v>0</v>
      </c>
      <c r="F24" s="215">
        <f>SUM(F21:F23)</f>
        <v>3127920</v>
      </c>
    </row>
    <row r="25" spans="1:6" s="218" customFormat="1" ht="15" customHeight="1" thickTop="1">
      <c r="A25" s="217"/>
      <c r="B25" s="210"/>
      <c r="C25" s="210"/>
      <c r="D25" s="210"/>
      <c r="E25" s="210"/>
      <c r="F25" s="212"/>
    </row>
    <row r="26" spans="1:6" s="74" customFormat="1" ht="15" customHeight="1">
      <c r="A26" s="202" t="s">
        <v>168</v>
      </c>
      <c r="B26" s="210"/>
      <c r="C26" s="210"/>
      <c r="D26" s="210"/>
      <c r="E26" s="210"/>
      <c r="F26" s="212"/>
    </row>
    <row r="27" spans="1:6" s="74" customFormat="1" ht="15" customHeight="1">
      <c r="A27" s="9" t="s">
        <v>160</v>
      </c>
      <c r="B27" s="226">
        <f aca="true" t="shared" si="0" ref="B27:E29">B9-(B15-B21)</f>
        <v>2081454</v>
      </c>
      <c r="C27" s="226">
        <f t="shared" si="0"/>
        <v>2239574</v>
      </c>
      <c r="D27" s="203">
        <f t="shared" si="0"/>
        <v>-694</v>
      </c>
      <c r="E27" s="168">
        <f t="shared" si="0"/>
        <v>0</v>
      </c>
      <c r="F27" s="226">
        <f>SUM(B27:E27)</f>
        <v>4320334</v>
      </c>
    </row>
    <row r="28" spans="1:6" s="74" customFormat="1" ht="15" customHeight="1">
      <c r="A28" s="9" t="s">
        <v>161</v>
      </c>
      <c r="B28" s="226">
        <f t="shared" si="0"/>
        <v>786069</v>
      </c>
      <c r="C28" s="226">
        <f t="shared" si="0"/>
        <v>836270</v>
      </c>
      <c r="D28" s="203">
        <f t="shared" si="0"/>
        <v>-241</v>
      </c>
      <c r="E28" s="168">
        <f t="shared" si="0"/>
        <v>0</v>
      </c>
      <c r="F28" s="226">
        <f>SUM(B28:E28)</f>
        <v>1622098</v>
      </c>
    </row>
    <row r="29" spans="1:6" s="74" customFormat="1" ht="15" customHeight="1">
      <c r="A29" s="219" t="s">
        <v>162</v>
      </c>
      <c r="B29" s="213">
        <f t="shared" si="0"/>
        <v>6942</v>
      </c>
      <c r="C29" s="213">
        <f t="shared" si="0"/>
        <v>6318</v>
      </c>
      <c r="D29" s="168">
        <f t="shared" si="0"/>
        <v>0</v>
      </c>
      <c r="E29" s="168">
        <f t="shared" si="0"/>
        <v>0</v>
      </c>
      <c r="F29" s="213">
        <f>SUM(B29:E29)</f>
        <v>13260</v>
      </c>
    </row>
    <row r="30" spans="1:6" s="74" customFormat="1" ht="15" customHeight="1" thickBot="1">
      <c r="A30" s="206" t="s">
        <v>163</v>
      </c>
      <c r="B30" s="221">
        <f>SUM(B27:B29)</f>
        <v>2874465</v>
      </c>
      <c r="C30" s="221">
        <f>SUM(C27:C29)</f>
        <v>3082162</v>
      </c>
      <c r="D30" s="221">
        <f>SUM(D27:D29)</f>
        <v>-935</v>
      </c>
      <c r="E30" s="222">
        <f>SUM(E27:E29)</f>
        <v>0</v>
      </c>
      <c r="F30" s="221">
        <f>SUM(F27:F29)</f>
        <v>5955692</v>
      </c>
    </row>
    <row r="31" spans="1:6" s="74" customFormat="1" ht="15" customHeight="1" thickTop="1">
      <c r="A31" s="206"/>
      <c r="B31" s="24"/>
      <c r="C31" s="24"/>
      <c r="D31" s="24"/>
      <c r="E31" s="227"/>
      <c r="F31" s="24"/>
    </row>
    <row r="32" spans="1:6" s="228" customFormat="1" ht="19.5" customHeight="1">
      <c r="A32" s="223" t="s">
        <v>171</v>
      </c>
      <c r="B32" s="223"/>
      <c r="C32" s="223"/>
      <c r="D32" s="223"/>
      <c r="E32" s="223"/>
      <c r="F32" s="223"/>
    </row>
    <row r="33" spans="1:6" s="228" customFormat="1" ht="19.5" customHeight="1">
      <c r="A33" s="223"/>
      <c r="B33" s="223"/>
      <c r="C33" s="223"/>
      <c r="D33" s="223"/>
      <c r="E33" s="223"/>
      <c r="F33" s="223"/>
    </row>
    <row r="34" spans="1:6" s="228" customFormat="1" ht="19.5" customHeight="1">
      <c r="A34" s="223"/>
      <c r="B34" s="223"/>
      <c r="C34" s="223"/>
      <c r="D34" s="223"/>
      <c r="E34" s="223"/>
      <c r="F34" s="223"/>
    </row>
    <row r="35" spans="1:6" s="232" customFormat="1" ht="13.5" customHeight="1">
      <c r="A35" s="229"/>
      <c r="B35" s="230" t="s">
        <v>172</v>
      </c>
      <c r="C35" s="231"/>
      <c r="D35" s="229"/>
      <c r="E35" s="230" t="s">
        <v>172</v>
      </c>
      <c r="F35" s="231"/>
    </row>
    <row r="36" spans="1:6" s="232" customFormat="1" ht="13.5">
      <c r="A36" s="231" t="s">
        <v>173</v>
      </c>
      <c r="B36" s="230"/>
      <c r="C36" s="233" t="s">
        <v>174</v>
      </c>
      <c r="D36" s="231" t="s">
        <v>173</v>
      </c>
      <c r="E36" s="230"/>
      <c r="F36" s="233" t="s">
        <v>174</v>
      </c>
    </row>
    <row r="37" spans="1:6" s="236" customFormat="1" ht="15.75">
      <c r="A37" s="234" t="s">
        <v>175</v>
      </c>
      <c r="B37" s="235">
        <v>522245</v>
      </c>
      <c r="C37" s="235">
        <f>B37+61243</f>
        <v>583488</v>
      </c>
      <c r="D37" s="234" t="s">
        <v>176</v>
      </c>
      <c r="E37" s="235">
        <v>452213.12</v>
      </c>
      <c r="F37" s="235">
        <f>E37+56723</f>
        <v>508936.12</v>
      </c>
    </row>
    <row r="38" spans="1:7" s="236" customFormat="1" ht="15.75">
      <c r="A38" s="234" t="s">
        <v>177</v>
      </c>
      <c r="B38" s="235">
        <v>503820</v>
      </c>
      <c r="C38" s="235">
        <f>B38+57482</f>
        <v>561302</v>
      </c>
      <c r="D38" s="234" t="s">
        <v>178</v>
      </c>
      <c r="E38" s="235">
        <v>443423</v>
      </c>
      <c r="F38" s="235">
        <f>E38+55303</f>
        <v>498726</v>
      </c>
      <c r="G38" s="237"/>
    </row>
    <row r="39" spans="1:7" s="236" customFormat="1" ht="15.75">
      <c r="A39" s="234" t="s">
        <v>179</v>
      </c>
      <c r="B39" s="235">
        <v>495903.19999999995</v>
      </c>
      <c r="C39" s="235">
        <f>B39+58834</f>
        <v>554737.2</v>
      </c>
      <c r="D39" s="234" t="s">
        <v>180</v>
      </c>
      <c r="E39" s="235">
        <v>437927</v>
      </c>
      <c r="F39" s="235">
        <f>E39+55099</f>
        <v>493026</v>
      </c>
      <c r="G39" s="237"/>
    </row>
    <row r="40" spans="1:7" s="236" customFormat="1" ht="15.75">
      <c r="A40" s="234" t="s">
        <v>181</v>
      </c>
      <c r="B40" s="235">
        <v>477215.25</v>
      </c>
      <c r="C40" s="235">
        <f>B40+58274</f>
        <v>535489.25</v>
      </c>
      <c r="D40" s="234" t="s">
        <v>182</v>
      </c>
      <c r="E40" s="235">
        <v>421564.57999999996</v>
      </c>
      <c r="F40" s="235">
        <f>E40+53309</f>
        <v>474873.57999999996</v>
      </c>
      <c r="G40" s="237"/>
    </row>
    <row r="41" spans="1:6" s="79" customFormat="1" ht="13.5">
      <c r="A41" s="238"/>
      <c r="B41" s="239"/>
      <c r="C41" s="239"/>
      <c r="D41" s="239"/>
      <c r="E41" s="238"/>
      <c r="F41" s="240"/>
    </row>
    <row r="42" spans="1:6" s="79" customFormat="1" ht="13.5">
      <c r="A42" s="223" t="s">
        <v>183</v>
      </c>
      <c r="B42" s="223"/>
      <c r="C42" s="223"/>
      <c r="D42" s="223"/>
      <c r="E42" s="223"/>
      <c r="F42" s="223"/>
    </row>
    <row r="43" spans="1:6" s="79" customFormat="1" ht="15" customHeight="1">
      <c r="A43" s="223"/>
      <c r="B43" s="223"/>
      <c r="C43" s="223"/>
      <c r="D43" s="223"/>
      <c r="E43" s="223"/>
      <c r="F43" s="223"/>
    </row>
    <row r="44" spans="1:6" s="79" customFormat="1" ht="15" customHeight="1">
      <c r="A44" s="238"/>
      <c r="B44" s="239"/>
      <c r="C44" s="239"/>
      <c r="D44" s="239"/>
      <c r="E44" s="238"/>
      <c r="F44" s="240"/>
    </row>
    <row r="45" spans="1:6" s="79" customFormat="1" ht="15" customHeight="1">
      <c r="A45" s="238"/>
      <c r="B45" s="239"/>
      <c r="C45" s="239"/>
      <c r="D45" s="239"/>
      <c r="E45" s="238"/>
      <c r="F45" s="240"/>
    </row>
    <row r="46" spans="1:6" s="79" customFormat="1" ht="15" customHeight="1">
      <c r="A46" s="238"/>
      <c r="B46" s="239"/>
      <c r="C46" s="239"/>
      <c r="D46" s="239"/>
      <c r="E46" s="238"/>
      <c r="F46" s="240"/>
    </row>
    <row r="47" spans="1:6" s="79" customFormat="1" ht="15" customHeight="1">
      <c r="A47" s="238"/>
      <c r="B47" s="239"/>
      <c r="C47" s="239"/>
      <c r="D47" s="239"/>
      <c r="E47" s="238"/>
      <c r="F47" s="240"/>
    </row>
    <row r="48" spans="1:6" s="79" customFormat="1" ht="15" customHeight="1">
      <c r="A48" s="238"/>
      <c r="B48" s="239"/>
      <c r="C48" s="239"/>
      <c r="D48" s="239"/>
      <c r="E48" s="238"/>
      <c r="F48" s="240"/>
    </row>
    <row r="49" spans="1:6" s="79" customFormat="1" ht="15" customHeight="1">
      <c r="A49" s="238"/>
      <c r="B49" s="239"/>
      <c r="C49" s="239"/>
      <c r="D49" s="239"/>
      <c r="E49" s="238"/>
      <c r="F49" s="240"/>
    </row>
    <row r="50" spans="1:6" s="79" customFormat="1" ht="15" customHeight="1">
      <c r="A50" s="238"/>
      <c r="B50" s="239"/>
      <c r="C50" s="239"/>
      <c r="D50" s="239"/>
      <c r="E50" s="238"/>
      <c r="F50" s="240"/>
    </row>
    <row r="51" spans="1:6" s="79" customFormat="1" ht="15" customHeight="1">
      <c r="A51" s="238"/>
      <c r="B51" s="239"/>
      <c r="C51" s="239"/>
      <c r="D51" s="239"/>
      <c r="E51" s="238"/>
      <c r="F51" s="240"/>
    </row>
    <row r="52" spans="1:6" s="79" customFormat="1" ht="15" customHeight="1">
      <c r="A52" s="238"/>
      <c r="B52" s="239"/>
      <c r="C52" s="239"/>
      <c r="D52" s="239"/>
      <c r="E52" s="238"/>
      <c r="F52" s="240"/>
    </row>
    <row r="53" spans="1:6" s="79" customFormat="1" ht="15" customHeight="1">
      <c r="A53" s="238"/>
      <c r="B53" s="239"/>
      <c r="C53" s="239"/>
      <c r="D53" s="239"/>
      <c r="E53" s="238"/>
      <c r="F53" s="240"/>
    </row>
    <row r="54" spans="1:6" s="79" customFormat="1" ht="15" customHeight="1">
      <c r="A54" s="238"/>
      <c r="B54" s="239"/>
      <c r="C54" s="239"/>
      <c r="D54" s="239"/>
      <c r="E54" s="238"/>
      <c r="F54" s="240"/>
    </row>
    <row r="55" spans="1:6" s="79" customFormat="1" ht="15" customHeight="1">
      <c r="A55" s="238"/>
      <c r="B55" s="239"/>
      <c r="C55" s="239"/>
      <c r="D55" s="239"/>
      <c r="E55" s="238"/>
      <c r="F55" s="240"/>
    </row>
    <row r="56" spans="1:6" s="79" customFormat="1" ht="15" customHeight="1">
      <c r="A56" s="238"/>
      <c r="B56" s="239"/>
      <c r="C56" s="239"/>
      <c r="D56" s="239"/>
      <c r="E56" s="238"/>
      <c r="F56" s="240"/>
    </row>
    <row r="57" spans="1:6" s="79" customFormat="1" ht="15" customHeight="1">
      <c r="A57" s="238"/>
      <c r="B57" s="239"/>
      <c r="C57" s="239"/>
      <c r="D57" s="239"/>
      <c r="E57" s="238"/>
      <c r="F57" s="240"/>
    </row>
    <row r="58" spans="1:6" s="79" customFormat="1" ht="15" customHeight="1">
      <c r="A58" s="238"/>
      <c r="B58" s="239"/>
      <c r="C58" s="239"/>
      <c r="D58" s="239"/>
      <c r="E58" s="238"/>
      <c r="F58" s="240"/>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50" customWidth="1"/>
    <col min="2" max="4" width="16.7109375" style="274" customWidth="1"/>
    <col min="5" max="6" width="16.7109375" style="268" customWidth="1"/>
    <col min="7" max="16384" width="15.7109375" style="23" customWidth="1"/>
  </cols>
  <sheetData>
    <row r="1" spans="1:6" s="242" customFormat="1" ht="24.75" customHeight="1">
      <c r="A1" s="241" t="s">
        <v>0</v>
      </c>
      <c r="B1" s="241"/>
      <c r="C1" s="241"/>
      <c r="D1" s="241"/>
      <c r="E1" s="241"/>
      <c r="F1" s="241"/>
    </row>
    <row r="2" spans="1:6" s="245" customFormat="1" ht="15" customHeight="1">
      <c r="A2" s="243"/>
      <c r="B2" s="244"/>
      <c r="C2" s="244"/>
      <c r="D2" s="244"/>
      <c r="E2" s="244"/>
      <c r="F2" s="244"/>
    </row>
    <row r="3" spans="1:6" s="247" customFormat="1" ht="15" customHeight="1">
      <c r="A3" s="246" t="s">
        <v>184</v>
      </c>
      <c r="B3" s="246"/>
      <c r="C3" s="246"/>
      <c r="D3" s="246"/>
      <c r="E3" s="246"/>
      <c r="F3" s="246"/>
    </row>
    <row r="4" spans="1:6" s="247" customFormat="1" ht="15" customHeight="1">
      <c r="A4" s="246" t="s">
        <v>185</v>
      </c>
      <c r="B4" s="246"/>
      <c r="C4" s="246"/>
      <c r="D4" s="246"/>
      <c r="E4" s="246"/>
      <c r="F4" s="246"/>
    </row>
    <row r="5" spans="1:6" s="249" customFormat="1" ht="15" customHeight="1">
      <c r="A5" s="243"/>
      <c r="B5" s="248"/>
      <c r="C5" s="248"/>
      <c r="D5" s="248"/>
      <c r="E5" s="244"/>
      <c r="F5" s="244"/>
    </row>
    <row r="6" spans="2:6" ht="30" customHeight="1">
      <c r="B6" s="199" t="s">
        <v>71</v>
      </c>
      <c r="C6" s="199" t="s">
        <v>72</v>
      </c>
      <c r="D6" s="199" t="s">
        <v>73</v>
      </c>
      <c r="E6" s="199" t="s">
        <v>74</v>
      </c>
      <c r="F6" s="200" t="s">
        <v>75</v>
      </c>
    </row>
    <row r="7" spans="1:6" ht="15" customHeight="1">
      <c r="A7" s="251" t="s">
        <v>186</v>
      </c>
      <c r="B7" s="252"/>
      <c r="C7" s="252"/>
      <c r="D7" s="252"/>
      <c r="E7" s="252"/>
      <c r="F7" s="252"/>
    </row>
    <row r="8" spans="1:6" ht="15" customHeight="1">
      <c r="A8" s="251" t="s">
        <v>187</v>
      </c>
      <c r="B8" s="253"/>
      <c r="C8" s="253"/>
      <c r="D8" s="253"/>
      <c r="E8" s="253"/>
      <c r="F8" s="253"/>
    </row>
    <row r="9" spans="1:6" ht="15" customHeight="1">
      <c r="A9" s="254" t="s">
        <v>188</v>
      </c>
      <c r="B9" s="181">
        <f>'[1]Loss Expenses Paid QTD-15'!E21</f>
        <v>42364</v>
      </c>
      <c r="C9" s="181">
        <f>'[1]Loss Expenses Paid QTD-15'!E15+'[1]TB - Rounded'!G281</f>
        <v>47633</v>
      </c>
      <c r="D9" s="181">
        <f>'[1]Loss Expenses Paid QTD-15'!E9+'[1]TB - Rounded'!G278</f>
        <v>-228</v>
      </c>
      <c r="E9" s="168">
        <v>0</v>
      </c>
      <c r="F9" s="181">
        <f>SUM(B9:E9)</f>
        <v>89769</v>
      </c>
    </row>
    <row r="10" spans="1:6" ht="15" customHeight="1">
      <c r="A10" s="254" t="s">
        <v>161</v>
      </c>
      <c r="B10" s="205">
        <f>'[1]Loss Expenses Paid QTD-15'!E22</f>
        <v>175524</v>
      </c>
      <c r="C10" s="205">
        <f>'[1]Loss Expenses Paid QTD-15'!E16</f>
        <v>179444</v>
      </c>
      <c r="D10" s="255">
        <f>'[1]Loss Expenses Paid QTD-15'!E10+'[1]TB - Rounded'!G279</f>
        <v>-785</v>
      </c>
      <c r="E10" s="168">
        <v>0</v>
      </c>
      <c r="F10" s="205">
        <f>SUM(B10:E10)</f>
        <v>354183</v>
      </c>
    </row>
    <row r="11" spans="1:6" ht="15" customHeight="1">
      <c r="A11" s="254" t="s">
        <v>162</v>
      </c>
      <c r="B11" s="168">
        <f>'[1]Loss Expenses Paid QTD-15'!E23</f>
        <v>0</v>
      </c>
      <c r="C11" s="168">
        <f>'[1]Loss Expenses Paid QTD-15'!E17</f>
        <v>0</v>
      </c>
      <c r="D11" s="168">
        <f>'[1]Loss Expenses Paid QTD-15'!E11</f>
        <v>0</v>
      </c>
      <c r="E11" s="168">
        <v>0</v>
      </c>
      <c r="F11" s="168">
        <f>SUM(B11:E11)</f>
        <v>0</v>
      </c>
    </row>
    <row r="12" spans="1:6" ht="15" customHeight="1" thickBot="1">
      <c r="A12" s="256" t="s">
        <v>163</v>
      </c>
      <c r="B12" s="207">
        <f>SUM(B9:B11)</f>
        <v>217888</v>
      </c>
      <c r="C12" s="207">
        <f>SUM(C9:C11)</f>
        <v>227077</v>
      </c>
      <c r="D12" s="104">
        <f>SUM(D9:D11)</f>
        <v>-1013</v>
      </c>
      <c r="E12" s="208">
        <f>SUM(E9:E11)</f>
        <v>0</v>
      </c>
      <c r="F12" s="209">
        <f>SUM(F9:F11)</f>
        <v>443952</v>
      </c>
    </row>
    <row r="13" spans="1:6" ht="15" customHeight="1" thickTop="1">
      <c r="A13" s="251"/>
      <c r="B13" s="257"/>
      <c r="C13" s="257"/>
      <c r="D13" s="257"/>
      <c r="E13" s="258"/>
      <c r="F13" s="259"/>
    </row>
    <row r="14" spans="1:6" ht="15" customHeight="1">
      <c r="A14" s="251" t="s">
        <v>189</v>
      </c>
      <c r="B14" s="257"/>
      <c r="C14" s="257"/>
      <c r="D14" s="257"/>
      <c r="E14" s="258"/>
      <c r="F14" s="259"/>
    </row>
    <row r="15" spans="1:6" ht="15" customHeight="1">
      <c r="A15" s="254" t="s">
        <v>190</v>
      </c>
      <c r="B15" s="205">
        <f>'Losses Incurred YTD-10'!B15</f>
        <v>281676</v>
      </c>
      <c r="C15" s="205">
        <f>'Losses Incurred YTD-10'!C15</f>
        <v>25000</v>
      </c>
      <c r="D15" s="168">
        <f>'Losses Incurred YTD-10'!D15</f>
        <v>0</v>
      </c>
      <c r="E15" s="168">
        <f>'Losses Incurred YTD-10'!E15</f>
        <v>0</v>
      </c>
      <c r="F15" s="205">
        <f>SUM(B15:E15)</f>
        <v>306676</v>
      </c>
    </row>
    <row r="16" spans="1:6" ht="15" customHeight="1">
      <c r="A16" s="254" t="s">
        <v>191</v>
      </c>
      <c r="B16" s="205">
        <f>'Losses Incurred YTD-10'!B16</f>
        <v>81882</v>
      </c>
      <c r="C16" s="205">
        <f>'Losses Incurred YTD-10'!C16</f>
        <v>22500</v>
      </c>
      <c r="D16" s="205">
        <f>'Losses Incurred YTD-10'!D16</f>
        <v>10000</v>
      </c>
      <c r="E16" s="168">
        <f>'Losses Incurred YTD-10'!E16</f>
        <v>0</v>
      </c>
      <c r="F16" s="205">
        <f>SUM(B16:E16)</f>
        <v>114382</v>
      </c>
    </row>
    <row r="17" spans="1:6" ht="15" customHeight="1">
      <c r="A17" s="254" t="s">
        <v>192</v>
      </c>
      <c r="B17" s="168">
        <f>'Losses Incurred YTD-10'!B17</f>
        <v>0</v>
      </c>
      <c r="C17" s="168">
        <f>'Losses Incurred YTD-10'!C17</f>
        <v>0</v>
      </c>
      <c r="D17" s="168">
        <f>'Losses Incurred YTD-10'!D17</f>
        <v>0</v>
      </c>
      <c r="E17" s="168">
        <f>'Losses Incurred YTD-10'!E17</f>
        <v>0</v>
      </c>
      <c r="F17" s="168">
        <f>SUM(B17:E17)</f>
        <v>0</v>
      </c>
    </row>
    <row r="18" spans="1:6" ht="15" customHeight="1" thickBot="1">
      <c r="A18" s="256" t="s">
        <v>163</v>
      </c>
      <c r="B18" s="207">
        <f>SUM(B15:B17)</f>
        <v>363558</v>
      </c>
      <c r="C18" s="207">
        <f>SUM(C15:C17)</f>
        <v>47500</v>
      </c>
      <c r="D18" s="207">
        <f>SUM(D15:D17)</f>
        <v>10000</v>
      </c>
      <c r="E18" s="208">
        <f>SUM(E15:E17)</f>
        <v>0</v>
      </c>
      <c r="F18" s="209">
        <f>SUM(F15:F17)</f>
        <v>421058</v>
      </c>
    </row>
    <row r="19" spans="1:6" ht="15" customHeight="1" thickTop="1">
      <c r="A19" s="251"/>
      <c r="B19" s="101"/>
      <c r="C19" s="101"/>
      <c r="D19" s="101"/>
      <c r="E19" s="260"/>
      <c r="F19" s="261"/>
    </row>
    <row r="20" spans="1:6" ht="15" customHeight="1">
      <c r="A20" s="251" t="s">
        <v>193</v>
      </c>
      <c r="B20" s="258"/>
      <c r="C20" s="258"/>
      <c r="D20" s="258"/>
      <c r="E20" s="258"/>
      <c r="F20" s="262"/>
    </row>
    <row r="21" spans="1:6" ht="15" customHeight="1">
      <c r="A21" s="254" t="s">
        <v>190</v>
      </c>
      <c r="B21" s="205">
        <f>'Losses Incurred YTD-10'!B21</f>
        <v>203945</v>
      </c>
      <c r="C21" s="205">
        <f>'Losses Incurred YTD-10'!C21</f>
        <v>72162</v>
      </c>
      <c r="D21" s="168">
        <f>'Losses Incurred YTD-10'!D21</f>
        <v>0</v>
      </c>
      <c r="E21" s="168">
        <f>'Losses Incurred YTD-10'!E21</f>
        <v>0</v>
      </c>
      <c r="F21" s="205">
        <f>SUM(B21:E21)</f>
        <v>276107</v>
      </c>
    </row>
    <row r="22" spans="1:6" ht="15" customHeight="1">
      <c r="A22" s="254" t="s">
        <v>191</v>
      </c>
      <c r="B22" s="205">
        <f>'Losses Incurred YTD-10'!B22</f>
        <v>59285</v>
      </c>
      <c r="C22" s="205">
        <f>'Losses Incurred YTD-10'!C22</f>
        <v>64945</v>
      </c>
      <c r="D22" s="168">
        <f>'Losses Incurred YTD-10'!D22</f>
        <v>0</v>
      </c>
      <c r="E22" s="168">
        <f>'Losses Incurred YTD-10'!E22</f>
        <v>0</v>
      </c>
      <c r="F22" s="205">
        <f>SUM(B22:E22)</f>
        <v>124230</v>
      </c>
    </row>
    <row r="23" spans="1:6" ht="15" customHeight="1">
      <c r="A23" s="254" t="s">
        <v>192</v>
      </c>
      <c r="B23" s="168">
        <f>'Losses Incurred YTD-10'!B23</f>
        <v>0</v>
      </c>
      <c r="C23" s="168">
        <f>'Losses Incurred YTD-10'!C23</f>
        <v>0</v>
      </c>
      <c r="D23" s="168">
        <f>'Losses Incurred YTD-10'!D23</f>
        <v>0</v>
      </c>
      <c r="E23" s="168">
        <f>'Losses Incurred YTD-10'!E23</f>
        <v>0</v>
      </c>
      <c r="F23" s="168">
        <f>SUM(B23:E23)</f>
        <v>0</v>
      </c>
    </row>
    <row r="24" spans="1:6" ht="15" customHeight="1" thickBot="1">
      <c r="A24" s="256" t="s">
        <v>163</v>
      </c>
      <c r="B24" s="207">
        <f>SUM(B21:B23)</f>
        <v>263230</v>
      </c>
      <c r="C24" s="207">
        <f>SUM(C21:C23)</f>
        <v>137107</v>
      </c>
      <c r="D24" s="208">
        <f>SUM(D21:D23)</f>
        <v>0</v>
      </c>
      <c r="E24" s="208">
        <f>SUM(E21:E23)</f>
        <v>0</v>
      </c>
      <c r="F24" s="209">
        <f>SUM(F21:F23)</f>
        <v>400337</v>
      </c>
    </row>
    <row r="25" spans="1:6" ht="15" customHeight="1" thickTop="1">
      <c r="A25" s="251"/>
      <c r="B25" s="257"/>
      <c r="C25" s="257"/>
      <c r="D25" s="257"/>
      <c r="E25" s="258"/>
      <c r="F25" s="259"/>
    </row>
    <row r="26" spans="1:6" ht="15" customHeight="1">
      <c r="A26" s="251" t="s">
        <v>194</v>
      </c>
      <c r="B26" s="263"/>
      <c r="C26" s="263"/>
      <c r="D26" s="263"/>
      <c r="E26" s="258"/>
      <c r="F26" s="259"/>
    </row>
    <row r="27" spans="1:6" ht="15" customHeight="1">
      <c r="A27" s="251" t="s">
        <v>195</v>
      </c>
      <c r="B27" s="263"/>
      <c r="C27" s="263"/>
      <c r="D27" s="263"/>
      <c r="E27" s="258"/>
      <c r="F27" s="259"/>
    </row>
    <row r="28" spans="1:6" ht="15" customHeight="1">
      <c r="A28" s="254" t="s">
        <v>190</v>
      </c>
      <c r="B28" s="205">
        <v>133737</v>
      </c>
      <c r="C28" s="205">
        <v>67788</v>
      </c>
      <c r="D28" s="205">
        <v>1500</v>
      </c>
      <c r="E28" s="168">
        <v>0</v>
      </c>
      <c r="F28" s="205">
        <f>SUM(B28:E28)</f>
        <v>203025</v>
      </c>
    </row>
    <row r="29" spans="1:6" ht="15" customHeight="1">
      <c r="A29" s="254" t="s">
        <v>191</v>
      </c>
      <c r="B29" s="205">
        <v>244742</v>
      </c>
      <c r="C29" s="205">
        <v>335415</v>
      </c>
      <c r="D29" s="205">
        <v>10000</v>
      </c>
      <c r="E29" s="168">
        <v>0</v>
      </c>
      <c r="F29" s="205">
        <f>SUM(B29:E29)</f>
        <v>590157</v>
      </c>
    </row>
    <row r="30" spans="1:6" ht="15" customHeight="1">
      <c r="A30" s="254" t="s">
        <v>192</v>
      </c>
      <c r="B30" s="168">
        <v>0</v>
      </c>
      <c r="C30" s="168">
        <v>0</v>
      </c>
      <c r="D30" s="168">
        <v>0</v>
      </c>
      <c r="E30" s="168">
        <v>0</v>
      </c>
      <c r="F30" s="168">
        <f>SUM(B30:E30)</f>
        <v>0</v>
      </c>
    </row>
    <row r="31" spans="1:6" ht="15" customHeight="1" thickBot="1">
      <c r="A31" s="256" t="s">
        <v>163</v>
      </c>
      <c r="B31" s="207">
        <f>SUM(B28:B30)</f>
        <v>378479</v>
      </c>
      <c r="C31" s="207">
        <f>SUM(C28:C30)</f>
        <v>403203</v>
      </c>
      <c r="D31" s="207">
        <f>SUM(D28:D30)</f>
        <v>11500</v>
      </c>
      <c r="E31" s="208">
        <f>SUM(E28:E30)</f>
        <v>0</v>
      </c>
      <c r="F31" s="209">
        <f>SUM(F28:F30)</f>
        <v>793182</v>
      </c>
    </row>
    <row r="32" spans="1:6" s="265" customFormat="1" ht="15" customHeight="1" thickTop="1">
      <c r="A32" s="251"/>
      <c r="B32" s="263"/>
      <c r="C32" s="263"/>
      <c r="D32" s="263"/>
      <c r="E32" s="263"/>
      <c r="F32" s="264"/>
    </row>
    <row r="33" spans="1:6" ht="15" customHeight="1">
      <c r="A33" s="251" t="s">
        <v>196</v>
      </c>
      <c r="B33" s="257"/>
      <c r="C33" s="257"/>
      <c r="D33" s="257"/>
      <c r="E33" s="258"/>
      <c r="F33" s="259"/>
    </row>
    <row r="34" spans="1:6" ht="15" customHeight="1">
      <c r="A34" s="254" t="s">
        <v>190</v>
      </c>
      <c r="B34" s="255">
        <f aca="true" t="shared" si="0" ref="B34:E36">B9+B15+B21-B28</f>
        <v>394248</v>
      </c>
      <c r="C34" s="255">
        <f t="shared" si="0"/>
        <v>77007</v>
      </c>
      <c r="D34" s="255">
        <f t="shared" si="0"/>
        <v>-1728</v>
      </c>
      <c r="E34" s="210">
        <f t="shared" si="0"/>
        <v>0</v>
      </c>
      <c r="F34" s="255">
        <f>SUM(B34:E34)</f>
        <v>469527</v>
      </c>
    </row>
    <row r="35" spans="1:6" ht="15" customHeight="1">
      <c r="A35" s="254" t="s">
        <v>191</v>
      </c>
      <c r="B35" s="255">
        <f t="shared" si="0"/>
        <v>71949</v>
      </c>
      <c r="C35" s="255">
        <f t="shared" si="0"/>
        <v>-68526</v>
      </c>
      <c r="D35" s="255">
        <f t="shared" si="0"/>
        <v>-785</v>
      </c>
      <c r="E35" s="210">
        <f t="shared" si="0"/>
        <v>0</v>
      </c>
      <c r="F35" s="255">
        <f>SUM(B35:E35)</f>
        <v>2638</v>
      </c>
    </row>
    <row r="36" spans="1:6" ht="15" customHeight="1">
      <c r="A36" s="254" t="s">
        <v>192</v>
      </c>
      <c r="B36" s="168">
        <f t="shared" si="0"/>
        <v>0</v>
      </c>
      <c r="C36" s="168">
        <f t="shared" si="0"/>
        <v>0</v>
      </c>
      <c r="D36" s="168">
        <f t="shared" si="0"/>
        <v>0</v>
      </c>
      <c r="E36" s="210">
        <f t="shared" si="0"/>
        <v>0</v>
      </c>
      <c r="F36" s="168">
        <f>SUM(B36:E36)</f>
        <v>0</v>
      </c>
    </row>
    <row r="37" spans="1:6" ht="15" customHeight="1" thickBot="1">
      <c r="A37" s="256" t="s">
        <v>163</v>
      </c>
      <c r="B37" s="266">
        <f>SUM(B34:B36)</f>
        <v>466197</v>
      </c>
      <c r="C37" s="266">
        <f>SUM(C34:C36)</f>
        <v>8481</v>
      </c>
      <c r="D37" s="266">
        <f>SUM(D34:D36)</f>
        <v>-2513</v>
      </c>
      <c r="E37" s="267">
        <f>SUM(E34:E36)</f>
        <v>0</v>
      </c>
      <c r="F37" s="266">
        <f>SUM(F34:F36)</f>
        <v>472165</v>
      </c>
    </row>
    <row r="38" spans="2:6" ht="15" customHeight="1" thickTop="1">
      <c r="B38" s="262"/>
      <c r="C38" s="262"/>
      <c r="D38" s="262"/>
      <c r="F38" s="269"/>
    </row>
    <row r="39" spans="1:6" s="273" customFormat="1" ht="15" customHeight="1">
      <c r="A39" s="270"/>
      <c r="B39" s="271"/>
      <c r="C39" s="271"/>
      <c r="D39" s="271"/>
      <c r="E39" s="272"/>
      <c r="F39" s="269"/>
    </row>
    <row r="40" spans="2:4" ht="15" customHeight="1">
      <c r="B40" s="252"/>
      <c r="C40" s="252"/>
      <c r="D40" s="252"/>
    </row>
    <row r="41" spans="2:4" ht="15" customHeight="1">
      <c r="B41" s="252"/>
      <c r="C41" s="252"/>
      <c r="D41" s="252"/>
    </row>
    <row r="42" spans="2:4" ht="15" customHeight="1">
      <c r="B42" s="252"/>
      <c r="C42" s="252"/>
      <c r="D42" s="252"/>
    </row>
    <row r="43" spans="1:4" ht="15" customHeight="1">
      <c r="A43" s="243"/>
      <c r="B43" s="252"/>
      <c r="C43" s="252"/>
      <c r="D43" s="252"/>
    </row>
    <row r="44" spans="1:4" ht="15" customHeight="1">
      <c r="A44" s="243"/>
      <c r="B44" s="252"/>
      <c r="C44" s="252"/>
      <c r="D44" s="252"/>
    </row>
    <row r="45" spans="1:4" ht="15" customHeight="1">
      <c r="A45" s="243"/>
      <c r="B45" s="252"/>
      <c r="C45" s="252"/>
      <c r="D45" s="252"/>
    </row>
    <row r="46" spans="1:4" ht="15" customHeight="1">
      <c r="A46" s="243"/>
      <c r="B46" s="252"/>
      <c r="C46" s="252"/>
      <c r="D46" s="252"/>
    </row>
    <row r="47" spans="1:4" ht="15" customHeight="1">
      <c r="A47" s="243"/>
      <c r="B47" s="252"/>
      <c r="C47" s="252"/>
      <c r="D47" s="252"/>
    </row>
    <row r="48" spans="1:4" ht="15" customHeight="1">
      <c r="A48" s="243"/>
      <c r="B48" s="252"/>
      <c r="C48" s="252"/>
      <c r="D48" s="252"/>
    </row>
    <row r="49" spans="1:6" ht="15" customHeight="1">
      <c r="A49" s="243"/>
      <c r="B49" s="252"/>
      <c r="C49" s="252"/>
      <c r="D49" s="252"/>
      <c r="E49" s="23"/>
      <c r="F49" s="23"/>
    </row>
    <row r="50" spans="1:6" ht="15" customHeight="1">
      <c r="A50" s="243"/>
      <c r="B50" s="252"/>
      <c r="C50" s="252"/>
      <c r="D50" s="252"/>
      <c r="E50" s="23"/>
      <c r="F50" s="23"/>
    </row>
    <row r="51" spans="1:6" ht="15" customHeight="1">
      <c r="A51" s="243"/>
      <c r="B51" s="252"/>
      <c r="C51" s="252"/>
      <c r="D51" s="252"/>
      <c r="E51" s="23"/>
      <c r="F51" s="23"/>
    </row>
    <row r="52" spans="1:6" ht="15" customHeight="1">
      <c r="A52" s="243"/>
      <c r="B52" s="252"/>
      <c r="C52" s="252"/>
      <c r="D52" s="252"/>
      <c r="E52" s="23"/>
      <c r="F52" s="23"/>
    </row>
    <row r="53" spans="1:6" ht="15" customHeight="1">
      <c r="A53" s="243"/>
      <c r="B53" s="252"/>
      <c r="C53" s="252"/>
      <c r="D53" s="252"/>
      <c r="E53" s="23"/>
      <c r="F53" s="23"/>
    </row>
    <row r="54" spans="1:6" ht="15" customHeight="1">
      <c r="A54" s="243"/>
      <c r="B54" s="252"/>
      <c r="C54" s="252"/>
      <c r="D54" s="252"/>
      <c r="E54" s="23"/>
      <c r="F54" s="23"/>
    </row>
    <row r="55" spans="1:6" ht="15" customHeight="1">
      <c r="A55" s="243"/>
      <c r="E55" s="23"/>
      <c r="F55" s="23"/>
    </row>
    <row r="56" spans="1:6" ht="15" customHeight="1">
      <c r="A56" s="243"/>
      <c r="E56" s="23"/>
      <c r="F56" s="23"/>
    </row>
    <row r="57" spans="1:6" ht="15" customHeight="1">
      <c r="A57" s="243"/>
      <c r="E57" s="23"/>
      <c r="F57" s="23"/>
    </row>
    <row r="58" spans="1:6" ht="15" customHeight="1">
      <c r="A58" s="243"/>
      <c r="E58" s="23"/>
      <c r="F58" s="23"/>
    </row>
    <row r="59" spans="1:6" ht="15" customHeight="1">
      <c r="A59" s="243"/>
      <c r="E59" s="23"/>
      <c r="F59" s="23"/>
    </row>
    <row r="60" spans="1:6" ht="15" customHeight="1">
      <c r="A60" s="243"/>
      <c r="E60" s="23"/>
      <c r="F60" s="23"/>
    </row>
    <row r="61" spans="1:6" ht="15" customHeight="1">
      <c r="A61" s="243"/>
      <c r="E61" s="23"/>
      <c r="F61" s="23"/>
    </row>
    <row r="62" spans="1:6" ht="15" customHeight="1">
      <c r="A62" s="243"/>
      <c r="E62" s="23"/>
      <c r="F62" s="23"/>
    </row>
    <row r="63" spans="1:6" ht="15" customHeight="1">
      <c r="A63" s="243"/>
      <c r="E63" s="23"/>
      <c r="F63" s="23"/>
    </row>
    <row r="64" spans="1:6" ht="15" customHeight="1">
      <c r="A64" s="243"/>
      <c r="E64" s="23"/>
      <c r="F64" s="23"/>
    </row>
    <row r="65" spans="1:6" ht="15" customHeight="1">
      <c r="A65" s="243"/>
      <c r="B65" s="23"/>
      <c r="C65" s="23"/>
      <c r="D65" s="23"/>
      <c r="E65" s="23"/>
      <c r="F65" s="23"/>
    </row>
    <row r="66" spans="1:6" ht="15" customHeight="1">
      <c r="A66" s="243"/>
      <c r="B66" s="23"/>
      <c r="C66" s="23"/>
      <c r="D66" s="23"/>
      <c r="E66" s="23"/>
      <c r="F66" s="23"/>
    </row>
    <row r="67" spans="1:6" ht="15" customHeight="1">
      <c r="A67" s="243"/>
      <c r="B67" s="23"/>
      <c r="C67" s="23"/>
      <c r="D67" s="23"/>
      <c r="E67" s="23"/>
      <c r="F67" s="23"/>
    </row>
    <row r="68" spans="1:6" ht="15" customHeight="1">
      <c r="A68" s="243"/>
      <c r="B68" s="23"/>
      <c r="C68" s="23"/>
      <c r="D68" s="23"/>
      <c r="E68" s="23"/>
      <c r="F68" s="23"/>
    </row>
    <row r="69" spans="1:6" ht="15" customHeight="1">
      <c r="A69" s="243"/>
      <c r="B69" s="23"/>
      <c r="C69" s="23"/>
      <c r="D69" s="23"/>
      <c r="E69" s="23"/>
      <c r="F69" s="23"/>
    </row>
    <row r="70" spans="1:6" ht="15" customHeight="1">
      <c r="A70" s="243"/>
      <c r="B70" s="23"/>
      <c r="C70" s="23"/>
      <c r="D70" s="23"/>
      <c r="E70" s="23"/>
      <c r="F70" s="23"/>
    </row>
    <row r="71" spans="1:6" ht="15" customHeight="1">
      <c r="A71" s="243"/>
      <c r="B71" s="23"/>
      <c r="C71" s="23"/>
      <c r="D71" s="23"/>
      <c r="E71" s="23"/>
      <c r="F71" s="23"/>
    </row>
    <row r="72" spans="1:6" ht="15" customHeight="1">
      <c r="A72" s="243"/>
      <c r="B72" s="23"/>
      <c r="C72" s="23"/>
      <c r="D72" s="23"/>
      <c r="E72" s="23"/>
      <c r="F72" s="23"/>
    </row>
    <row r="73" spans="1:6" ht="15" customHeight="1">
      <c r="A73" s="243"/>
      <c r="B73" s="23"/>
      <c r="C73" s="23"/>
      <c r="D73" s="23"/>
      <c r="E73" s="23"/>
      <c r="F73" s="23"/>
    </row>
    <row r="74" spans="1:6" ht="15" customHeight="1">
      <c r="A74" s="243"/>
      <c r="B74" s="23"/>
      <c r="C74" s="23"/>
      <c r="D74" s="23"/>
      <c r="E74" s="23"/>
      <c r="F74" s="23"/>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cp:lastPrinted>2022-02-16T16:19:51Z</cp:lastPrinted>
  <dcterms:created xsi:type="dcterms:W3CDTF">2022-02-16T16:13:44Z</dcterms:created>
  <dcterms:modified xsi:type="dcterms:W3CDTF">2022-02-16T16:20:02Z</dcterms:modified>
  <cp:category/>
  <cp:version/>
  <cp:contentType/>
  <cp:contentStatus/>
</cp:coreProperties>
</file>